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ecipe Costing" sheetId="2" state="visible" r:id="rId2"/>
    <sheet xmlns:r="http://schemas.openxmlformats.org/officeDocument/2006/relationships" name="Stock Variance" sheetId="3" state="visible" r:id="rId3"/>
    <sheet xmlns:r="http://schemas.openxmlformats.org/officeDocument/2006/relationships" name="Rollout 90 Day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"/>
    <numFmt numFmtId="166" formatCode="dd-mmm-yyyy"/>
    <numFmt numFmtId="167" formatCode="0&quot;%&quot;"/>
  </numFmts>
  <fonts count="6">
    <font>
      <name val="Calibri"/>
      <family val="2"/>
      <color theme="1"/>
      <sz val="11"/>
      <scheme val="minor"/>
    </font>
    <font>
      <b val="1"/>
      <color rgb="001A2B6D"/>
      <sz val="15"/>
    </font>
    <font>
      <i val="1"/>
      <color rgb="00555555"/>
    </font>
    <font>
      <b val="1"/>
      <color rgb="00FFFFFF"/>
    </font>
    <font>
      <b val="1"/>
      <color rgb="001A2B6D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A2B6D"/>
        <bgColor rgb="001A2B6D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0" fillId="2" borderId="1" pivotButton="0" quotePrefix="0" xfId="0"/>
    <xf numFmtId="4" fontId="0" fillId="2" borderId="1" pivotButton="0" quotePrefix="0" xfId="0"/>
    <xf numFmtId="4" fontId="0" fillId="4" borderId="1" pivotButton="0" quotePrefix="0" xfId="0"/>
    <xf numFmtId="0" fontId="4" fillId="0" borderId="0" pivotButton="0" quotePrefix="0" xfId="0"/>
    <xf numFmtId="3" fontId="0" fillId="4" borderId="1" pivotButton="0" quotePrefix="0" xfId="0"/>
    <xf numFmtId="3" fontId="0" fillId="2" borderId="1" pivotButton="0" quotePrefix="0" xfId="0"/>
    <xf numFmtId="164" fontId="0" fillId="4" borderId="1" pivotButton="0" quotePrefix="0" xfId="0"/>
    <xf numFmtId="0" fontId="0" fillId="4" borderId="1" pivotButton="0" quotePrefix="0" xfId="0"/>
    <xf numFmtId="2" fontId="0" fillId="4" borderId="1" pivotButton="0" quotePrefix="0" xfId="0"/>
    <xf numFmtId="0" fontId="5" fillId="0" borderId="0" pivotButton="0" quotePrefix="0" xfId="0"/>
    <xf numFmtId="3" fontId="5" fillId="4" borderId="1" pivotButton="0" quotePrefix="0" xfId="0"/>
    <xf numFmtId="1" fontId="0" fillId="4" borderId="1" pivotButton="0" quotePrefix="0" xfId="0"/>
    <xf numFmtId="166" fontId="0" fillId="2" borderId="1" pivotButton="0" quotePrefix="0" xfId="0"/>
    <xf numFmtId="166" fontId="0" fillId="4" borderId="1" pivotButton="0" quotePrefix="0" xfId="0"/>
    <xf numFmtId="167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Restaurant food cost, stock variance and 90-day rollout workbook</t>
        </is>
      </c>
    </row>
    <row r="3">
      <c r="A3" s="2" t="inlineStr">
        <is>
          <t>Recipe Costing turns ingredient quantities and purchase prices into plate cost, a suggested menu price for your target food-cost percentage, and a GST-inclusive price. Stock Variance compares what your stock says you used with what your sales say you should have used. Rollout 90 Days tracks a move to a new management system.</t>
        </is>
      </c>
    </row>
    <row r="4">
      <c r="A4" s="2" t="inlineStr">
        <is>
          <t>Yellow cells are yours to change. Grey cells are formulas. Every ingredient price, yield and quantity here is a sample, so replace them with your own invoices and recipe cards.</t>
        </is>
      </c>
    </row>
    <row r="5">
      <c r="A5" s="2" t="inlineStr">
        <is>
          <t>Benchmarks used as defaults: Indian casual dining is commonly quoted at 28 to 35% food cost, quick service 25 to 30%, fine dining 30 to 40% (Petpooja, DineOpen and HospiMinds guides, read September 2026). Add 3 to 5% for condiments and garnish that never appear on a recipe card. Treat these as starting points and set your own target from your menu mix.</t>
        </is>
      </c>
    </row>
    <row r="6">
      <c r="A6" s="2" t="inlineStr">
        <is>
          <t>Menu GST: 5% for restaurant service at ordinary premises without ITC. Change the GST cell if you charge 18% as a specified-premises restaurant. Prices on a menu are normally shown inclusive of tax, so the sheet shows both.</t>
        </is>
      </c>
    </row>
    <row r="7">
      <c r="A7" s="2" t="inlineStr">
        <is>
          <t>Published by venura.org. A working aid, not accounting or tax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22" customWidth="1" min="4" max="4"/>
    <col width="22" customWidth="1" min="5" max="5"/>
    <col width="16" customWidth="1" min="6" max="6"/>
    <col width="18" customWidth="1" min="7" max="7"/>
    <col width="16" customWidth="1" min="8" max="8"/>
  </cols>
  <sheetData>
    <row r="1">
      <c r="A1" s="1" t="inlineStr">
        <is>
          <t>Recipe costing</t>
        </is>
      </c>
    </row>
    <row r="2">
      <c r="A2" s="3" t="inlineStr">
        <is>
          <t>Enter one row per ingredient per dish. Quantity in grams (or ml), price per kg (or litre), yield = usable share after peeling and trimming.</t>
        </is>
      </c>
    </row>
    <row r="3">
      <c r="A3" t="inlineStr">
        <is>
          <t>Target food cost (%)</t>
        </is>
      </c>
      <c r="B3" s="4" t="n">
        <v>30</v>
      </c>
    </row>
    <row r="4">
      <c r="A4" t="inlineStr">
        <is>
          <t>Condiment and garnish allowance (%)</t>
        </is>
      </c>
      <c r="B4" s="4" t="n">
        <v>4</v>
      </c>
    </row>
    <row r="5">
      <c r="A5" t="inlineStr">
        <is>
          <t>GST on menu price (%)</t>
        </is>
      </c>
      <c r="B5" s="4" t="n">
        <v>5</v>
      </c>
    </row>
    <row r="7">
      <c r="A7" s="5" t="inlineStr">
        <is>
          <t>Dish</t>
        </is>
      </c>
      <c r="B7" s="5" t="inlineStr">
        <is>
          <t>Ingredient</t>
        </is>
      </c>
      <c r="C7" s="5" t="inlineStr">
        <is>
          <t>Qty used (g or ml)</t>
        </is>
      </c>
      <c r="D7" s="5" t="inlineStr">
        <is>
          <t>Price per kg or litre (Rs)</t>
        </is>
      </c>
      <c r="E7" s="5" t="inlineStr">
        <is>
          <t>Yield (%)</t>
        </is>
      </c>
      <c r="F7" s="5" t="inlineStr">
        <is>
          <t>Cost (Rs)</t>
        </is>
      </c>
    </row>
    <row r="8">
      <c r="A8" s="6" t="inlineStr">
        <is>
          <t>Paneer Butter Masala</t>
        </is>
      </c>
      <c r="B8" s="6" t="inlineStr">
        <is>
          <t>Paneer</t>
        </is>
      </c>
      <c r="C8" s="6" t="n">
        <v>120</v>
      </c>
      <c r="D8" s="7" t="n">
        <v>360</v>
      </c>
      <c r="E8" s="6" t="n">
        <v>100</v>
      </c>
      <c r="F8" s="8">
        <f>IF(OR(A8="",C8=""),"",ROUND(C8/1000*D8/(E8/100),2))</f>
        <v/>
      </c>
    </row>
    <row r="9">
      <c r="A9" s="6" t="inlineStr">
        <is>
          <t>Paneer Butter Masala</t>
        </is>
      </c>
      <c r="B9" s="6" t="inlineStr">
        <is>
          <t>Tomato</t>
        </is>
      </c>
      <c r="C9" s="6" t="n">
        <v>150</v>
      </c>
      <c r="D9" s="7" t="n">
        <v>40</v>
      </c>
      <c r="E9" s="6" t="n">
        <v>95</v>
      </c>
      <c r="F9" s="8">
        <f>IF(OR(A9="",C9=""),"",ROUND(C9/1000*D9/(E9/100),2))</f>
        <v/>
      </c>
    </row>
    <row r="10">
      <c r="A10" s="6" t="inlineStr">
        <is>
          <t>Paneer Butter Masala</t>
        </is>
      </c>
      <c r="B10" s="6" t="inlineStr">
        <is>
          <t>Butter</t>
        </is>
      </c>
      <c r="C10" s="6" t="n">
        <v>20</v>
      </c>
      <c r="D10" s="7" t="n">
        <v>520</v>
      </c>
      <c r="E10" s="6" t="n">
        <v>100</v>
      </c>
      <c r="F10" s="8">
        <f>IF(OR(A10="",C10=""),"",ROUND(C10/1000*D10/(E10/100),2))</f>
        <v/>
      </c>
    </row>
    <row r="11">
      <c r="A11" s="6" t="inlineStr">
        <is>
          <t>Paneer Butter Masala</t>
        </is>
      </c>
      <c r="B11" s="6" t="inlineStr">
        <is>
          <t>Cream</t>
        </is>
      </c>
      <c r="C11" s="6" t="n">
        <v>30</v>
      </c>
      <c r="D11" s="7" t="n">
        <v>280</v>
      </c>
      <c r="E11" s="6" t="n">
        <v>100</v>
      </c>
      <c r="F11" s="8">
        <f>IF(OR(A11="",C11=""),"",ROUND(C11/1000*D11/(E11/100),2))</f>
        <v/>
      </c>
    </row>
    <row r="12">
      <c r="A12" s="6" t="inlineStr">
        <is>
          <t>Paneer Butter Masala</t>
        </is>
      </c>
      <c r="B12" s="6" t="inlineStr">
        <is>
          <t>Onion</t>
        </is>
      </c>
      <c r="C12" s="6" t="n">
        <v>40</v>
      </c>
      <c r="D12" s="7" t="n">
        <v>35</v>
      </c>
      <c r="E12" s="6" t="n">
        <v>90</v>
      </c>
      <c r="F12" s="8">
        <f>IF(OR(A12="",C12=""),"",ROUND(C12/1000*D12/(E12/100),2))</f>
        <v/>
      </c>
    </row>
    <row r="13">
      <c r="A13" s="6" t="inlineStr">
        <is>
          <t>Paneer Butter Masala</t>
        </is>
      </c>
      <c r="B13" s="6" t="inlineStr">
        <is>
          <t>Spices and cashew paste</t>
        </is>
      </c>
      <c r="C13" s="6" t="n">
        <v>18</v>
      </c>
      <c r="D13" s="7" t="n">
        <v>450</v>
      </c>
      <c r="E13" s="6" t="n">
        <v>100</v>
      </c>
      <c r="F13" s="8">
        <f>IF(OR(A13="",C13=""),"",ROUND(C13/1000*D13/(E13/100),2))</f>
        <v/>
      </c>
    </row>
    <row r="14">
      <c r="A14" s="6" t="inlineStr">
        <is>
          <t>Dal Tadka</t>
        </is>
      </c>
      <c r="B14" s="6" t="inlineStr">
        <is>
          <t>Toor dal (raw)</t>
        </is>
      </c>
      <c r="C14" s="6" t="n">
        <v>60</v>
      </c>
      <c r="D14" s="7" t="n">
        <v>130</v>
      </c>
      <c r="E14" s="6" t="n">
        <v>100</v>
      </c>
      <c r="F14" s="8">
        <f>IF(OR(A14="",C14=""),"",ROUND(C14/1000*D14/(E14/100),2))</f>
        <v/>
      </c>
    </row>
    <row r="15">
      <c r="A15" s="6" t="inlineStr">
        <is>
          <t>Dal Tadka</t>
        </is>
      </c>
      <c r="B15" s="6" t="inlineStr">
        <is>
          <t>Onion and tomato</t>
        </is>
      </c>
      <c r="C15" s="6" t="n">
        <v>50</v>
      </c>
      <c r="D15" s="7" t="n">
        <v>38</v>
      </c>
      <c r="E15" s="6" t="n">
        <v>90</v>
      </c>
      <c r="F15" s="8">
        <f>IF(OR(A15="",C15=""),"",ROUND(C15/1000*D15/(E15/100),2))</f>
        <v/>
      </c>
    </row>
    <row r="16">
      <c r="A16" s="6" t="inlineStr">
        <is>
          <t>Dal Tadka</t>
        </is>
      </c>
      <c r="B16" s="6" t="inlineStr">
        <is>
          <t>Ghee and oil</t>
        </is>
      </c>
      <c r="C16" s="6" t="n">
        <v>12</v>
      </c>
      <c r="D16" s="7" t="n">
        <v>560</v>
      </c>
      <c r="E16" s="6" t="n">
        <v>100</v>
      </c>
      <c r="F16" s="8">
        <f>IF(OR(A16="",C16=""),"",ROUND(C16/1000*D16/(E16/100),2))</f>
        <v/>
      </c>
    </row>
    <row r="17">
      <c r="A17" s="6" t="inlineStr">
        <is>
          <t>Dal Tadka</t>
        </is>
      </c>
      <c r="B17" s="6" t="inlineStr">
        <is>
          <t>Spices</t>
        </is>
      </c>
      <c r="C17" s="6" t="n">
        <v>6</v>
      </c>
      <c r="D17" s="7" t="n">
        <v>450</v>
      </c>
      <c r="E17" s="6" t="n">
        <v>100</v>
      </c>
      <c r="F17" s="8">
        <f>IF(OR(A17="",C17=""),"",ROUND(C17/1000*D17/(E17/100),2))</f>
        <v/>
      </c>
    </row>
    <row r="18">
      <c r="A18" s="6" t="inlineStr">
        <is>
          <t>Veg Biryani</t>
        </is>
      </c>
      <c r="B18" s="6" t="inlineStr">
        <is>
          <t>Basmati rice (raw)</t>
        </is>
      </c>
      <c r="C18" s="6" t="n">
        <v>90</v>
      </c>
      <c r="D18" s="7" t="n">
        <v>115</v>
      </c>
      <c r="E18" s="6" t="n">
        <v>100</v>
      </c>
      <c r="F18" s="8">
        <f>IF(OR(A18="",C18=""),"",ROUND(C18/1000*D18/(E18/100),2))</f>
        <v/>
      </c>
    </row>
    <row r="19">
      <c r="A19" s="6" t="inlineStr">
        <is>
          <t>Veg Biryani</t>
        </is>
      </c>
      <c r="B19" s="6" t="inlineStr">
        <is>
          <t>Mixed vegetables</t>
        </is>
      </c>
      <c r="C19" s="6" t="n">
        <v>110</v>
      </c>
      <c r="D19" s="7" t="n">
        <v>55</v>
      </c>
      <c r="E19" s="6" t="n">
        <v>88</v>
      </c>
      <c r="F19" s="8">
        <f>IF(OR(A19="",C19=""),"",ROUND(C19/1000*D19/(E19/100),2))</f>
        <v/>
      </c>
    </row>
    <row r="20">
      <c r="A20" s="6" t="inlineStr">
        <is>
          <t>Veg Biryani</t>
        </is>
      </c>
      <c r="B20" s="6" t="inlineStr">
        <is>
          <t>Curd</t>
        </is>
      </c>
      <c r="C20" s="6" t="n">
        <v>40</v>
      </c>
      <c r="D20" s="7" t="n">
        <v>70</v>
      </c>
      <c r="E20" s="6" t="n">
        <v>100</v>
      </c>
      <c r="F20" s="8">
        <f>IF(OR(A20="",C20=""),"",ROUND(C20/1000*D20/(E20/100),2))</f>
        <v/>
      </c>
    </row>
    <row r="21">
      <c r="A21" s="6" t="inlineStr">
        <is>
          <t>Veg Biryani</t>
        </is>
      </c>
      <c r="B21" s="6" t="inlineStr">
        <is>
          <t>Ghee and oil</t>
        </is>
      </c>
      <c r="C21" s="6" t="n">
        <v>20</v>
      </c>
      <c r="D21" s="7" t="n">
        <v>560</v>
      </c>
      <c r="E21" s="6" t="n">
        <v>100</v>
      </c>
      <c r="F21" s="8">
        <f>IF(OR(A21="",C21=""),"",ROUND(C21/1000*D21/(E21/100),2))</f>
        <v/>
      </c>
    </row>
    <row r="22">
      <c r="A22" s="6" t="inlineStr">
        <is>
          <t>Veg Biryani</t>
        </is>
      </c>
      <c r="B22" s="6" t="inlineStr">
        <is>
          <t>Spices and saffron blend</t>
        </is>
      </c>
      <c r="C22" s="6" t="n">
        <v>10</v>
      </c>
      <c r="D22" s="7" t="n">
        <v>900</v>
      </c>
      <c r="E22" s="6" t="n">
        <v>100</v>
      </c>
      <c r="F22" s="8">
        <f>IF(OR(A22="",C22=""),"",ROUND(C22/1000*D22/(E22/100),2))</f>
        <v/>
      </c>
    </row>
    <row r="23">
      <c r="A23" s="6" t="inlineStr">
        <is>
          <t>Butter Naan</t>
        </is>
      </c>
      <c r="B23" s="6" t="inlineStr">
        <is>
          <t>Maida</t>
        </is>
      </c>
      <c r="C23" s="6" t="n">
        <v>80</v>
      </c>
      <c r="D23" s="7" t="n">
        <v>42</v>
      </c>
      <c r="E23" s="6" t="n">
        <v>100</v>
      </c>
      <c r="F23" s="8">
        <f>IF(OR(A23="",C23=""),"",ROUND(C23/1000*D23/(E23/100),2))</f>
        <v/>
      </c>
    </row>
    <row r="24">
      <c r="A24" s="6" t="inlineStr">
        <is>
          <t>Butter Naan</t>
        </is>
      </c>
      <c r="B24" s="6" t="inlineStr">
        <is>
          <t>Butter</t>
        </is>
      </c>
      <c r="C24" s="6" t="n">
        <v>8</v>
      </c>
      <c r="D24" s="7" t="n">
        <v>520</v>
      </c>
      <c r="E24" s="6" t="n">
        <v>100</v>
      </c>
      <c r="F24" s="8">
        <f>IF(OR(A24="",C24=""),"",ROUND(C24/1000*D24/(E24/100),2))</f>
        <v/>
      </c>
    </row>
    <row r="25">
      <c r="A25" s="6" t="inlineStr">
        <is>
          <t>Butter Naan</t>
        </is>
      </c>
      <c r="B25" s="6" t="inlineStr">
        <is>
          <t>Yeast, curd and salt</t>
        </is>
      </c>
      <c r="C25" s="6" t="n">
        <v>12</v>
      </c>
      <c r="D25" s="7" t="n">
        <v>150</v>
      </c>
      <c r="E25" s="6" t="n">
        <v>100</v>
      </c>
      <c r="F25" s="8">
        <f>IF(OR(A25="",C25=""),"",ROUND(C25/1000*D25/(E25/100),2))</f>
        <v/>
      </c>
    </row>
    <row r="26">
      <c r="A26" s="6" t="inlineStr">
        <is>
          <t>Masala Chai</t>
        </is>
      </c>
      <c r="B26" s="6" t="inlineStr">
        <is>
          <t>Milk</t>
        </is>
      </c>
      <c r="C26" s="6" t="n">
        <v>120</v>
      </c>
      <c r="D26" s="7" t="n">
        <v>58</v>
      </c>
      <c r="E26" s="6" t="n">
        <v>100</v>
      </c>
      <c r="F26" s="8">
        <f>IF(OR(A26="",C26=""),"",ROUND(C26/1000*D26/(E26/100),2))</f>
        <v/>
      </c>
    </row>
    <row r="27">
      <c r="A27" s="6" t="inlineStr">
        <is>
          <t>Masala Chai</t>
        </is>
      </c>
      <c r="B27" s="6" t="inlineStr">
        <is>
          <t>Tea and sugar</t>
        </is>
      </c>
      <c r="C27" s="6" t="n">
        <v>12</v>
      </c>
      <c r="D27" s="7" t="n">
        <v>180</v>
      </c>
      <c r="E27" s="6" t="n">
        <v>100</v>
      </c>
      <c r="F27" s="8">
        <f>IF(OR(A27="",C27=""),"",ROUND(C27/1000*D27/(E27/100),2))</f>
        <v/>
      </c>
    </row>
    <row r="28">
      <c r="A28" s="6" t="inlineStr">
        <is>
          <t>Masala Chai</t>
        </is>
      </c>
      <c r="B28" s="6" t="inlineStr">
        <is>
          <t>Ginger and masala</t>
        </is>
      </c>
      <c r="C28" s="6" t="n">
        <v>3</v>
      </c>
      <c r="D28" s="7" t="n">
        <v>300</v>
      </c>
      <c r="E28" s="6" t="n">
        <v>100</v>
      </c>
      <c r="F28" s="8">
        <f>IF(OR(A28="",C28=""),"",ROUND(C28/1000*D28/(E28/100),2))</f>
        <v/>
      </c>
    </row>
    <row r="29">
      <c r="A29" s="6" t="n"/>
      <c r="B29" s="6" t="n"/>
      <c r="C29" s="6" t="n"/>
      <c r="D29" s="6" t="n"/>
      <c r="E29" s="6" t="n"/>
      <c r="F29" s="8">
        <f>IF(OR(A29="",C29=""),"",ROUND(C29/1000*D29/(E29/100),2))</f>
        <v/>
      </c>
    </row>
    <row r="30">
      <c r="A30" s="6" t="n"/>
      <c r="B30" s="6" t="n"/>
      <c r="C30" s="6" t="n"/>
      <c r="D30" s="6" t="n"/>
      <c r="E30" s="6" t="n"/>
      <c r="F30" s="8">
        <f>IF(OR(A30="",C30=""),"",ROUND(C30/1000*D30/(E30/100),2))</f>
        <v/>
      </c>
    </row>
    <row r="31">
      <c r="A31" s="6" t="n"/>
      <c r="B31" s="6" t="n"/>
      <c r="C31" s="6" t="n"/>
      <c r="D31" s="6" t="n"/>
      <c r="E31" s="6" t="n"/>
      <c r="F31" s="8">
        <f>IF(OR(A31="",C31=""),"",ROUND(C31/1000*D31/(E31/100),2))</f>
        <v/>
      </c>
    </row>
    <row r="32">
      <c r="A32" s="6" t="n"/>
      <c r="B32" s="6" t="n"/>
      <c r="C32" s="6" t="n"/>
      <c r="D32" s="6" t="n"/>
      <c r="E32" s="6" t="n"/>
      <c r="F32" s="8">
        <f>IF(OR(A32="",C32=""),"",ROUND(C32/1000*D32/(E32/100),2))</f>
        <v/>
      </c>
    </row>
    <row r="33">
      <c r="A33" s="6" t="n"/>
      <c r="B33" s="6" t="n"/>
      <c r="C33" s="6" t="n"/>
      <c r="D33" s="6" t="n"/>
      <c r="E33" s="6" t="n"/>
      <c r="F33" s="8">
        <f>IF(OR(A33="",C33=""),"",ROUND(C33/1000*D33/(E33/100),2))</f>
        <v/>
      </c>
    </row>
    <row r="34">
      <c r="A34" s="6" t="n"/>
      <c r="B34" s="6" t="n"/>
      <c r="C34" s="6" t="n"/>
      <c r="D34" s="6" t="n"/>
      <c r="E34" s="6" t="n"/>
      <c r="F34" s="8">
        <f>IF(OR(A34="",C34=""),"",ROUND(C34/1000*D34/(E34/100),2))</f>
        <v/>
      </c>
    </row>
    <row r="35">
      <c r="A35" s="6" t="n"/>
      <c r="B35" s="6" t="n"/>
      <c r="C35" s="6" t="n"/>
      <c r="D35" s="6" t="n"/>
      <c r="E35" s="6" t="n"/>
      <c r="F35" s="8">
        <f>IF(OR(A35="",C35=""),"",ROUND(C35/1000*D35/(E35/100),2))</f>
        <v/>
      </c>
    </row>
    <row r="36">
      <c r="A36" s="6" t="n"/>
      <c r="B36" s="6" t="n"/>
      <c r="C36" s="6" t="n"/>
      <c r="D36" s="6" t="n"/>
      <c r="E36" s="6" t="n"/>
      <c r="F36" s="8">
        <f>IF(OR(A36="",C36=""),"",ROUND(C36/1000*D36/(E36/100),2))</f>
        <v/>
      </c>
    </row>
    <row r="37">
      <c r="A37" s="6" t="n"/>
      <c r="B37" s="6" t="n"/>
      <c r="C37" s="6" t="n"/>
      <c r="D37" s="6" t="n"/>
      <c r="E37" s="6" t="n"/>
      <c r="F37" s="8">
        <f>IF(OR(A37="",C37=""),"",ROUND(C37/1000*D37/(E37/100),2))</f>
        <v/>
      </c>
    </row>
    <row r="38">
      <c r="A38" s="6" t="n"/>
      <c r="B38" s="6" t="n"/>
      <c r="C38" s="6" t="n"/>
      <c r="D38" s="6" t="n"/>
      <c r="E38" s="6" t="n"/>
      <c r="F38" s="8">
        <f>IF(OR(A38="",C38=""),"",ROUND(C38/1000*D38/(E38/100),2))</f>
        <v/>
      </c>
    </row>
    <row r="39">
      <c r="A39" s="6" t="n"/>
      <c r="B39" s="6" t="n"/>
      <c r="C39" s="6" t="n"/>
      <c r="D39" s="6" t="n"/>
      <c r="E39" s="6" t="n"/>
      <c r="F39" s="8">
        <f>IF(OR(A39="",C39=""),"",ROUND(C39/1000*D39/(E39/100),2))</f>
        <v/>
      </c>
    </row>
    <row r="40">
      <c r="A40" s="6" t="n"/>
      <c r="B40" s="6" t="n"/>
      <c r="C40" s="6" t="n"/>
      <c r="D40" s="6" t="n"/>
      <c r="E40" s="6" t="n"/>
      <c r="F40" s="8">
        <f>IF(OR(A40="",C40=""),"",ROUND(C40/1000*D40/(E40/100),2))</f>
        <v/>
      </c>
    </row>
    <row r="41">
      <c r="A41" s="6" t="n"/>
      <c r="B41" s="6" t="n"/>
      <c r="C41" s="6" t="n"/>
      <c r="D41" s="6" t="n"/>
      <c r="E41" s="6" t="n"/>
      <c r="F41" s="8">
        <f>IF(OR(A41="",C41=""),"",ROUND(C41/1000*D41/(E41/100),2))</f>
        <v/>
      </c>
    </row>
    <row r="42">
      <c r="A42" s="6" t="n"/>
      <c r="B42" s="6" t="n"/>
      <c r="C42" s="6" t="n"/>
      <c r="D42" s="6" t="n"/>
      <c r="E42" s="6" t="n"/>
      <c r="F42" s="8">
        <f>IF(OR(A42="",C42=""),"",ROUND(C42/1000*D42/(E42/100),2))</f>
        <v/>
      </c>
    </row>
    <row r="43">
      <c r="A43" s="6" t="n"/>
      <c r="B43" s="6" t="n"/>
      <c r="C43" s="6" t="n"/>
      <c r="D43" s="6" t="n"/>
      <c r="E43" s="6" t="n"/>
      <c r="F43" s="8">
        <f>IF(OR(A43="",C43=""),"",ROUND(C43/1000*D43/(E43/100),2))</f>
        <v/>
      </c>
    </row>
    <row r="44">
      <c r="A44" s="6" t="n"/>
      <c r="B44" s="6" t="n"/>
      <c r="C44" s="6" t="n"/>
      <c r="D44" s="6" t="n"/>
      <c r="E44" s="6" t="n"/>
      <c r="F44" s="8">
        <f>IF(OR(A44="",C44=""),"",ROUND(C44/1000*D44/(E44/100),2))</f>
        <v/>
      </c>
    </row>
    <row r="45">
      <c r="A45" s="6" t="n"/>
      <c r="B45" s="6" t="n"/>
      <c r="C45" s="6" t="n"/>
      <c r="D45" s="6" t="n"/>
      <c r="E45" s="6" t="n"/>
      <c r="F45" s="8">
        <f>IF(OR(A45="",C45=""),"",ROUND(C45/1000*D45/(E45/100),2))</f>
        <v/>
      </c>
    </row>
    <row r="46">
      <c r="A46" s="6" t="n"/>
      <c r="B46" s="6" t="n"/>
      <c r="C46" s="6" t="n"/>
      <c r="D46" s="6" t="n"/>
      <c r="E46" s="6" t="n"/>
      <c r="F46" s="8">
        <f>IF(OR(A46="",C46=""),"",ROUND(C46/1000*D46/(E46/100),2))</f>
        <v/>
      </c>
    </row>
    <row r="47">
      <c r="A47" s="6" t="n"/>
      <c r="B47" s="6" t="n"/>
      <c r="C47" s="6" t="n"/>
      <c r="D47" s="6" t="n"/>
      <c r="E47" s="6" t="n"/>
      <c r="F47" s="8">
        <f>IF(OR(A47="",C47=""),"",ROUND(C47/1000*D47/(E47/100),2))</f>
        <v/>
      </c>
    </row>
    <row r="49">
      <c r="A49" s="9" t="inlineStr">
        <is>
          <t>Dish summary</t>
        </is>
      </c>
    </row>
    <row r="50">
      <c r="A50" s="5" t="inlineStr">
        <is>
          <t>Dish</t>
        </is>
      </c>
      <c r="B50" s="5" t="inlineStr">
        <is>
          <t>Ingredient cost (Rs)</t>
        </is>
      </c>
      <c r="C50" s="5" t="inlineStr">
        <is>
          <t>Plate cost incl. allowance (Rs)</t>
        </is>
      </c>
      <c r="D50" s="5" t="inlineStr">
        <is>
          <t>Price for target food cost, before GST (Rs)</t>
        </is>
      </c>
      <c r="E50" s="5" t="inlineStr">
        <is>
          <t>Your menu price before GST (Rs)</t>
        </is>
      </c>
      <c r="F50" s="5" t="inlineStr">
        <is>
          <t>Actual food cost (%)</t>
        </is>
      </c>
      <c r="G50" s="5" t="inlineStr">
        <is>
          <t>Menu price incl. GST (Rs)</t>
        </is>
      </c>
      <c r="H50" s="5" t="inlineStr">
        <is>
          <t>Status</t>
        </is>
      </c>
    </row>
    <row r="51">
      <c r="A51" s="6" t="inlineStr">
        <is>
          <t>Paneer Butter Masala</t>
        </is>
      </c>
      <c r="B51" s="8">
        <f>SUMIF($A$8:$A$47,A51,$F$8:$F$47)</f>
        <v/>
      </c>
      <c r="C51" s="8">
        <f>ROUND(B51*(1+$B$4/100),2)</f>
        <v/>
      </c>
      <c r="D51" s="10">
        <f>ROUND(C51/($B$3/100),0)</f>
        <v/>
      </c>
      <c r="E51" s="11" t="n">
        <v>260</v>
      </c>
      <c r="F51" s="12">
        <f>IF(E51=0,"",ROUND(C51/E51*100,1))</f>
        <v/>
      </c>
      <c r="G51" s="10">
        <f>ROUND(E51*(1+$B$5/100),0)</f>
        <v/>
      </c>
      <c r="H51" s="13">
        <f>IF(F51="","",IF(F51&gt;$B$3+5,"Losing margin",IF(F51&gt;$B$3,"Above target","On target")))</f>
        <v/>
      </c>
    </row>
    <row r="52">
      <c r="A52" s="6" t="inlineStr">
        <is>
          <t>Dal Tadka</t>
        </is>
      </c>
      <c r="B52" s="8">
        <f>SUMIF($A$8:$A$47,A52,$F$8:$F$47)</f>
        <v/>
      </c>
      <c r="C52" s="8">
        <f>ROUND(B52*(1+$B$4/100),2)</f>
        <v/>
      </c>
      <c r="D52" s="10">
        <f>ROUND(C52/($B$3/100),0)</f>
        <v/>
      </c>
      <c r="E52" s="11" t="n">
        <v>110</v>
      </c>
      <c r="F52" s="12">
        <f>IF(E52=0,"",ROUND(C52/E52*100,1))</f>
        <v/>
      </c>
      <c r="G52" s="10">
        <f>ROUND(E52*(1+$B$5/100),0)</f>
        <v/>
      </c>
      <c r="H52" s="13">
        <f>IF(F52="","",IF(F52&gt;$B$3+5,"Losing margin",IF(F52&gt;$B$3,"Above target","On target")))</f>
        <v/>
      </c>
    </row>
    <row r="53">
      <c r="A53" s="6" t="inlineStr">
        <is>
          <t>Veg Biryani</t>
        </is>
      </c>
      <c r="B53" s="8">
        <f>SUMIF($A$8:$A$47,A53,$F$8:$F$47)</f>
        <v/>
      </c>
      <c r="C53" s="8">
        <f>ROUND(B53*(1+$B$4/100),2)</f>
        <v/>
      </c>
      <c r="D53" s="10">
        <f>ROUND(C53/($B$3/100),0)</f>
        <v/>
      </c>
      <c r="E53" s="11" t="n">
        <v>190</v>
      </c>
      <c r="F53" s="12">
        <f>IF(E53=0,"",ROUND(C53/E53*100,1))</f>
        <v/>
      </c>
      <c r="G53" s="10">
        <f>ROUND(E53*(1+$B$5/100),0)</f>
        <v/>
      </c>
      <c r="H53" s="13">
        <f>IF(F53="","",IF(F53&gt;$B$3+5,"Losing margin",IF(F53&gt;$B$3,"Above target","On target")))</f>
        <v/>
      </c>
    </row>
    <row r="54">
      <c r="A54" s="6" t="inlineStr">
        <is>
          <t>Butter Naan</t>
        </is>
      </c>
      <c r="B54" s="8">
        <f>SUMIF($A$8:$A$47,A54,$F$8:$F$47)</f>
        <v/>
      </c>
      <c r="C54" s="8">
        <f>ROUND(B54*(1+$B$4/100),2)</f>
        <v/>
      </c>
      <c r="D54" s="10">
        <f>ROUND(C54/($B$3/100),0)</f>
        <v/>
      </c>
      <c r="E54" s="11" t="n">
        <v>30</v>
      </c>
      <c r="F54" s="12">
        <f>IF(E54=0,"",ROUND(C54/E54*100,1))</f>
        <v/>
      </c>
      <c r="G54" s="10">
        <f>ROUND(E54*(1+$B$5/100),0)</f>
        <v/>
      </c>
      <c r="H54" s="13">
        <f>IF(F54="","",IF(F54&gt;$B$3+5,"Losing margin",IF(F54&gt;$B$3,"Above target","On target")))</f>
        <v/>
      </c>
    </row>
    <row r="55">
      <c r="A55" s="6" t="inlineStr">
        <is>
          <t>Masala Chai</t>
        </is>
      </c>
      <c r="B55" s="8">
        <f>SUMIF($A$8:$A$47,A55,$F$8:$F$47)</f>
        <v/>
      </c>
      <c r="C55" s="8">
        <f>ROUND(B55*(1+$B$4/100),2)</f>
        <v/>
      </c>
      <c r="D55" s="10">
        <f>ROUND(C55/($B$3/100),0)</f>
        <v/>
      </c>
      <c r="E55" s="11" t="n">
        <v>25</v>
      </c>
      <c r="F55" s="12">
        <f>IF(E55=0,"",ROUND(C55/E55*100,1))</f>
        <v/>
      </c>
      <c r="G55" s="10">
        <f>ROUND(E55*(1+$B$5/100),0)</f>
        <v/>
      </c>
      <c r="H55" s="13">
        <f>IF(F55="","",IF(F55&gt;$B$3+5,"Losing margin",IF(F55&gt;$B$3,"Above target","On target")))</f>
        <v/>
      </c>
    </row>
    <row r="56">
      <c r="A56" s="6" t="n"/>
      <c r="B56" s="13">
        <f>IF(A56="","",SUMIF($A$8:$A$47,A56,$F$8:$F$47))</f>
        <v/>
      </c>
      <c r="C56" s="13">
        <f>IF(A56="","",ROUND(B56*(1+$B$4/100),2))</f>
        <v/>
      </c>
      <c r="D56" s="13">
        <f>IF(A56="","",ROUND(C56/($B$3/100),0))</f>
        <v/>
      </c>
      <c r="E56" s="6" t="n"/>
      <c r="F56" s="13">
        <f>IF(OR(A56="",E56=""),"",ROUND(C56/E56*100,1))</f>
        <v/>
      </c>
      <c r="G56" s="13">
        <f>IF(OR(A56="",E56=""),"",ROUND(E56*(1+$B$5/100),0))</f>
        <v/>
      </c>
      <c r="H56" s="13">
        <f>IF(F56="","",IF(F56&gt;$B$3+5,"Losing margin",IF(F56&gt;$B$3,"Above target","On target")))</f>
        <v/>
      </c>
    </row>
    <row r="57">
      <c r="A57" s="6" t="n"/>
      <c r="B57" s="13">
        <f>IF(A57="","",SUMIF($A$8:$A$47,A57,$F$8:$F$47))</f>
        <v/>
      </c>
      <c r="C57" s="13">
        <f>IF(A57="","",ROUND(B57*(1+$B$4/100),2))</f>
        <v/>
      </c>
      <c r="D57" s="13">
        <f>IF(A57="","",ROUND(C57/($B$3/100),0))</f>
        <v/>
      </c>
      <c r="E57" s="6" t="n"/>
      <c r="F57" s="13">
        <f>IF(OR(A57="",E57=""),"",ROUND(C57/E57*100,1))</f>
        <v/>
      </c>
      <c r="G57" s="13">
        <f>IF(OR(A57="",E57=""),"",ROUND(E57*(1+$B$5/100),0))</f>
        <v/>
      </c>
      <c r="H57" s="13">
        <f>IF(F57="","",IF(F57&gt;$B$3+5,"Losing margin",IF(F57&gt;$B$3,"Above target","On target")))</f>
        <v/>
      </c>
    </row>
    <row r="58">
      <c r="A58" s="6" t="n"/>
      <c r="B58" s="13">
        <f>IF(A58="","",SUMIF($A$8:$A$47,A58,$F$8:$F$47))</f>
        <v/>
      </c>
      <c r="C58" s="13">
        <f>IF(A58="","",ROUND(B58*(1+$B$4/100),2))</f>
        <v/>
      </c>
      <c r="D58" s="13">
        <f>IF(A58="","",ROUND(C58/($B$3/100),0))</f>
        <v/>
      </c>
      <c r="E58" s="6" t="n"/>
      <c r="F58" s="13">
        <f>IF(OR(A58="",E58=""),"",ROUND(C58/E58*100,1))</f>
        <v/>
      </c>
      <c r="G58" s="13">
        <f>IF(OR(A58="",E58=""),"",ROUND(E58*(1+$B$5/100),0))</f>
        <v/>
      </c>
      <c r="H58" s="13">
        <f>IF(F58="","",IF(F58&gt;$B$3+5,"Losing margin",IF(F58&gt;$B$3,"Above target","On target")))</f>
        <v/>
      </c>
    </row>
    <row r="59">
      <c r="A59" s="6" t="n"/>
      <c r="B59" s="13">
        <f>IF(A59="","",SUMIF($A$8:$A$47,A59,$F$8:$F$47))</f>
        <v/>
      </c>
      <c r="C59" s="13">
        <f>IF(A59="","",ROUND(B59*(1+$B$4/100),2))</f>
        <v/>
      </c>
      <c r="D59" s="13">
        <f>IF(A59="","",ROUND(C59/($B$3/100),0))</f>
        <v/>
      </c>
      <c r="E59" s="6" t="n"/>
      <c r="F59" s="13">
        <f>IF(OR(A59="",E59=""),"",ROUND(C59/E59*100,1))</f>
        <v/>
      </c>
      <c r="G59" s="13">
        <f>IF(OR(A59="",E59=""),"",ROUND(E59*(1+$B$5/100),0))</f>
        <v/>
      </c>
      <c r="H59" s="13">
        <f>IF(F59="","",IF(F59&gt;$B$3+5,"Losing margin",IF(F59&gt;$B$3,"Above target","On target")))</f>
        <v/>
      </c>
    </row>
    <row r="60">
      <c r="A60" s="6" t="n"/>
      <c r="B60" s="13">
        <f>IF(A60="","",SUMIF($A$8:$A$47,A60,$F$8:$F$47))</f>
        <v/>
      </c>
      <c r="C60" s="13">
        <f>IF(A60="","",ROUND(B60*(1+$B$4/100),2))</f>
        <v/>
      </c>
      <c r="D60" s="13">
        <f>IF(A60="","",ROUND(C60/($B$3/100),0))</f>
        <v/>
      </c>
      <c r="E60" s="6" t="n"/>
      <c r="F60" s="13">
        <f>IF(OR(A60="",E60=""),"",ROUND(C60/E60*100,1))</f>
        <v/>
      </c>
      <c r="G60" s="13">
        <f>IF(OR(A60="",E60=""),"",ROUND(E60*(1+$B$5/100),0))</f>
        <v/>
      </c>
      <c r="H60" s="13">
        <f>IF(F60="","",IF(F60&gt;$B$3+5,"Losing margin",IF(F60&gt;$B$3,"Above target","On target")))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9" customWidth="1" min="3" max="3"/>
    <col width="10" customWidth="1" min="4" max="4"/>
    <col width="9" customWidth="1" min="5" max="5"/>
    <col width="11" customWidth="1" min="6" max="6"/>
    <col width="16" customWidth="1" min="7" max="7"/>
    <col width="14" customWidth="1" min="8" max="8"/>
    <col width="12" customWidth="1" min="9" max="9"/>
    <col width="13" customWidth="1" min="10" max="10"/>
    <col width="12" customWidth="1" min="11" max="11"/>
    <col width="14" customWidth="1" min="12" max="12"/>
    <col width="16" customWidth="1" min="13" max="13"/>
    <col width="14" customWidth="1" min="14" max="14"/>
  </cols>
  <sheetData>
    <row r="1">
      <c r="A1" s="1" t="inlineStr">
        <is>
          <t>Stock variance (one week)</t>
        </is>
      </c>
    </row>
    <row r="2">
      <c r="A2" s="3" t="inlineStr">
        <is>
          <t>Actual use = opening + purchases - closing. Expected use = units sold x recipe quantity. A gap above 5% deserves a look.</t>
        </is>
      </c>
    </row>
    <row r="4">
      <c r="A4" s="5" t="inlineStr">
        <is>
          <t>Item</t>
        </is>
      </c>
      <c r="B4" s="5" t="inlineStr">
        <is>
          <t>Unit</t>
        </is>
      </c>
      <c r="C4" s="5" t="inlineStr">
        <is>
          <t>Opening</t>
        </is>
      </c>
      <c r="D4" s="5" t="inlineStr">
        <is>
          <t>Purchases</t>
        </is>
      </c>
      <c r="E4" s="5" t="inlineStr">
        <is>
          <t>Closing</t>
        </is>
      </c>
      <c r="F4" s="5" t="inlineStr">
        <is>
          <t>Actual use</t>
        </is>
      </c>
      <c r="G4" s="5" t="inlineStr">
        <is>
          <t>Units sold (from sales report)</t>
        </is>
      </c>
      <c r="H4" s="5" t="inlineStr">
        <is>
          <t>Recipe qty per unit</t>
        </is>
      </c>
      <c r="I4" s="5" t="inlineStr">
        <is>
          <t>Expected use</t>
        </is>
      </c>
      <c r="J4" s="5" t="inlineStr">
        <is>
          <t>Variance (qty)</t>
        </is>
      </c>
      <c r="K4" s="5" t="inlineStr">
        <is>
          <t>Variance (%)</t>
        </is>
      </c>
      <c r="L4" s="5" t="inlineStr">
        <is>
          <t>Cost per unit (Rs)</t>
        </is>
      </c>
      <c r="M4" s="5" t="inlineStr">
        <is>
          <t>Variance value (Rs)</t>
        </is>
      </c>
      <c r="N4" s="5" t="inlineStr">
        <is>
          <t>Flag</t>
        </is>
      </c>
    </row>
    <row r="5">
      <c r="A5" s="6" t="inlineStr">
        <is>
          <t>Paneer</t>
        </is>
      </c>
      <c r="B5" s="6" t="inlineStr">
        <is>
          <t>kg</t>
        </is>
      </c>
      <c r="C5" s="6" t="n">
        <v>6</v>
      </c>
      <c r="D5" s="6" t="n">
        <v>42</v>
      </c>
      <c r="E5" s="6" t="n">
        <v>5</v>
      </c>
      <c r="F5" s="14">
        <f>C5+D5-E5</f>
        <v/>
      </c>
      <c r="G5" s="6" t="n">
        <v>350</v>
      </c>
      <c r="H5" s="6" t="n">
        <v>0.12</v>
      </c>
      <c r="I5" s="14">
        <f>ROUND(G5*H5,2)</f>
        <v/>
      </c>
      <c r="J5" s="14">
        <f>ROUND(F5-I5,2)</f>
        <v/>
      </c>
      <c r="K5" s="12">
        <f>IF(I5=0,"",ROUND(J5/I5*100,1))</f>
        <v/>
      </c>
      <c r="L5" s="7" t="n">
        <v>360</v>
      </c>
      <c r="M5" s="10">
        <f>IF(I5=0,0,ROUND(J5*L5,0))</f>
        <v/>
      </c>
      <c r="N5" s="13">
        <f>IF(K5="","No recipe link",IF(ABS(K5)&gt;5,"Check","OK"))</f>
        <v/>
      </c>
    </row>
    <row r="6">
      <c r="A6" s="6" t="inlineStr">
        <is>
          <t>Basmati rice</t>
        </is>
      </c>
      <c r="B6" s="6" t="inlineStr">
        <is>
          <t>kg</t>
        </is>
      </c>
      <c r="C6" s="6" t="n">
        <v>30</v>
      </c>
      <c r="D6" s="6" t="n">
        <v>60</v>
      </c>
      <c r="E6" s="6" t="n">
        <v>22</v>
      </c>
      <c r="F6" s="14">
        <f>C6+D6-E6</f>
        <v/>
      </c>
      <c r="G6" s="6" t="n">
        <v>700</v>
      </c>
      <c r="H6" s="6" t="n">
        <v>0.09</v>
      </c>
      <c r="I6" s="14">
        <f>ROUND(G6*H6,2)</f>
        <v/>
      </c>
      <c r="J6" s="14">
        <f>ROUND(F6-I6,2)</f>
        <v/>
      </c>
      <c r="K6" s="12">
        <f>IF(I6=0,"",ROUND(J6/I6*100,1))</f>
        <v/>
      </c>
      <c r="L6" s="7" t="n">
        <v>115</v>
      </c>
      <c r="M6" s="10">
        <f>IF(I6=0,0,ROUND(J6*L6,0))</f>
        <v/>
      </c>
      <c r="N6" s="13">
        <f>IF(K6="","No recipe link",IF(ABS(K6)&gt;5,"Check","OK"))</f>
        <v/>
      </c>
    </row>
    <row r="7">
      <c r="A7" s="6" t="inlineStr">
        <is>
          <t>Refined oil</t>
        </is>
      </c>
      <c r="B7" s="6" t="inlineStr">
        <is>
          <t>L</t>
        </is>
      </c>
      <c r="C7" s="6" t="n">
        <v>18</v>
      </c>
      <c r="D7" s="6" t="n">
        <v>40</v>
      </c>
      <c r="E7" s="6" t="n">
        <v>14</v>
      </c>
      <c r="F7" s="14">
        <f>C7+D7-E7</f>
        <v/>
      </c>
      <c r="G7" s="6" t="n">
        <v>0</v>
      </c>
      <c r="H7" s="6" t="n">
        <v>0</v>
      </c>
      <c r="I7" s="14">
        <f>ROUND(G7*H7,2)</f>
        <v/>
      </c>
      <c r="J7" s="14">
        <f>ROUND(F7-I7,2)</f>
        <v/>
      </c>
      <c r="K7" s="12">
        <f>IF(I7=0,"",ROUND(J7/I7*100,1))</f>
        <v/>
      </c>
      <c r="L7" s="7" t="n">
        <v>140</v>
      </c>
      <c r="M7" s="10">
        <f>IF(I7=0,0,ROUND(J7*L7,0))</f>
        <v/>
      </c>
      <c r="N7" s="13">
        <f>IF(K7="","No recipe link",IF(ABS(K7)&gt;5,"Check","OK"))</f>
        <v/>
      </c>
    </row>
    <row r="8">
      <c r="A8" s="6" t="inlineStr">
        <is>
          <t>Butter</t>
        </is>
      </c>
      <c r="B8" s="6" t="inlineStr">
        <is>
          <t>kg</t>
        </is>
      </c>
      <c r="C8" s="6" t="n">
        <v>4</v>
      </c>
      <c r="D8" s="6" t="n">
        <v>10</v>
      </c>
      <c r="E8" s="6" t="n">
        <v>3</v>
      </c>
      <c r="F8" s="14">
        <f>C8+D8-E8</f>
        <v/>
      </c>
      <c r="G8" s="6" t="n">
        <v>1200</v>
      </c>
      <c r="H8" s="6" t="n">
        <v>0.008999999999999999</v>
      </c>
      <c r="I8" s="14">
        <f>ROUND(G8*H8,2)</f>
        <v/>
      </c>
      <c r="J8" s="14">
        <f>ROUND(F8-I8,2)</f>
        <v/>
      </c>
      <c r="K8" s="12">
        <f>IF(I8=0,"",ROUND(J8/I8*100,1))</f>
        <v/>
      </c>
      <c r="L8" s="7" t="n">
        <v>520</v>
      </c>
      <c r="M8" s="10">
        <f>IF(I8=0,0,ROUND(J8*L8,0))</f>
        <v/>
      </c>
      <c r="N8" s="13">
        <f>IF(K8="","No recipe link",IF(ABS(K8)&gt;5,"Check","OK"))</f>
        <v/>
      </c>
    </row>
    <row r="9">
      <c r="A9" s="6" t="inlineStr">
        <is>
          <t>Maida</t>
        </is>
      </c>
      <c r="B9" s="6" t="inlineStr">
        <is>
          <t>kg</t>
        </is>
      </c>
      <c r="C9" s="6" t="n">
        <v>20</v>
      </c>
      <c r="D9" s="6" t="n">
        <v>35</v>
      </c>
      <c r="E9" s="6" t="n">
        <v>18</v>
      </c>
      <c r="F9" s="14">
        <f>C9+D9-E9</f>
        <v/>
      </c>
      <c r="G9" s="6" t="n">
        <v>460</v>
      </c>
      <c r="H9" s="6" t="n">
        <v>0.08</v>
      </c>
      <c r="I9" s="14">
        <f>ROUND(G9*H9,2)</f>
        <v/>
      </c>
      <c r="J9" s="14">
        <f>ROUND(F9-I9,2)</f>
        <v/>
      </c>
      <c r="K9" s="12">
        <f>IF(I9=0,"",ROUND(J9/I9*100,1))</f>
        <v/>
      </c>
      <c r="L9" s="7" t="n">
        <v>42</v>
      </c>
      <c r="M9" s="10">
        <f>IF(I9=0,0,ROUND(J9*L9,0))</f>
        <v/>
      </c>
      <c r="N9" s="13">
        <f>IF(K9="","No recipe link",IF(ABS(K9)&gt;5,"Check","OK"))</f>
        <v/>
      </c>
    </row>
    <row r="10">
      <c r="A10" s="6" t="inlineStr">
        <is>
          <t>Onion</t>
        </is>
      </c>
      <c r="B10" s="6" t="inlineStr">
        <is>
          <t>kg</t>
        </is>
      </c>
      <c r="C10" s="6" t="n">
        <v>25</v>
      </c>
      <c r="D10" s="6" t="n">
        <v>80</v>
      </c>
      <c r="E10" s="6" t="n">
        <v>20</v>
      </c>
      <c r="F10" s="14">
        <f>C10+D10-E10</f>
        <v/>
      </c>
      <c r="G10" s="6" t="n">
        <v>1700</v>
      </c>
      <c r="H10" s="6" t="n">
        <v>0.05</v>
      </c>
      <c r="I10" s="14">
        <f>ROUND(G10*H10,2)</f>
        <v/>
      </c>
      <c r="J10" s="14">
        <f>ROUND(F10-I10,2)</f>
        <v/>
      </c>
      <c r="K10" s="12">
        <f>IF(I10=0,"",ROUND(J10/I10*100,1))</f>
        <v/>
      </c>
      <c r="L10" s="7" t="n">
        <v>35</v>
      </c>
      <c r="M10" s="10">
        <f>IF(I10=0,0,ROUND(J10*L10,0))</f>
        <v/>
      </c>
      <c r="N10" s="13">
        <f>IF(K10="","No recipe link",IF(ABS(K10)&gt;5,"Check","OK"))</f>
        <v/>
      </c>
    </row>
    <row r="11">
      <c r="A11" s="6" t="inlineStr">
        <is>
          <t>Milk</t>
        </is>
      </c>
      <c r="B11" s="6" t="inlineStr">
        <is>
          <t>L</t>
        </is>
      </c>
      <c r="C11" s="6" t="n">
        <v>40</v>
      </c>
      <c r="D11" s="6" t="n">
        <v>110</v>
      </c>
      <c r="E11" s="6" t="n">
        <v>25</v>
      </c>
      <c r="F11" s="14">
        <f>C11+D11-E11</f>
        <v/>
      </c>
      <c r="G11" s="6" t="n">
        <v>900</v>
      </c>
      <c r="H11" s="6" t="n">
        <v>0.12</v>
      </c>
      <c r="I11" s="14">
        <f>ROUND(G11*H11,2)</f>
        <v/>
      </c>
      <c r="J11" s="14">
        <f>ROUND(F11-I11,2)</f>
        <v/>
      </c>
      <c r="K11" s="12">
        <f>IF(I11=0,"",ROUND(J11/I11*100,1))</f>
        <v/>
      </c>
      <c r="L11" s="7" t="n">
        <v>58</v>
      </c>
      <c r="M11" s="10">
        <f>IF(I11=0,0,ROUND(J11*L11,0))</f>
        <v/>
      </c>
      <c r="N11" s="13">
        <f>IF(K11="","No recipe link",IF(ABS(K11)&gt;5,"Check","OK"))</f>
        <v/>
      </c>
    </row>
    <row r="12">
      <c r="A12" s="6" t="inlineStr">
        <is>
          <t>Toor dal</t>
        </is>
      </c>
      <c r="B12" s="6" t="inlineStr">
        <is>
          <t>kg</t>
        </is>
      </c>
      <c r="C12" s="6" t="n">
        <v>10</v>
      </c>
      <c r="D12" s="6" t="n">
        <v>18</v>
      </c>
      <c r="E12" s="6" t="n">
        <v>8</v>
      </c>
      <c r="F12" s="14">
        <f>C12+D12-E12</f>
        <v/>
      </c>
      <c r="G12" s="6" t="n">
        <v>330</v>
      </c>
      <c r="H12" s="6" t="n">
        <v>0.06</v>
      </c>
      <c r="I12" s="14">
        <f>ROUND(G12*H12,2)</f>
        <v/>
      </c>
      <c r="J12" s="14">
        <f>ROUND(F12-I12,2)</f>
        <v/>
      </c>
      <c r="K12" s="12">
        <f>IF(I12=0,"",ROUND(J12/I12*100,1))</f>
        <v/>
      </c>
      <c r="L12" s="7" t="n">
        <v>130</v>
      </c>
      <c r="M12" s="10">
        <f>IF(I12=0,0,ROUND(J12*L12,0))</f>
        <v/>
      </c>
      <c r="N12" s="13">
        <f>IF(K12="","No recipe link",IF(ABS(K12)&gt;5,"Check","OK"))</f>
        <v/>
      </c>
    </row>
    <row r="14">
      <c r="A14" s="15" t="inlineStr">
        <is>
          <t>Total variance value (Rs)</t>
        </is>
      </c>
      <c r="M14" s="16">
        <f>SUM(M5:M12)</f>
        <v/>
      </c>
    </row>
    <row r="15">
      <c r="A15" t="inlineStr">
        <is>
          <t>Items flagged</t>
        </is>
      </c>
      <c r="M15" s="17">
        <f>COUNTIF(N5:N12,"Check")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14" customWidth="1" min="1" max="1"/>
    <col width="70" customWidth="1" min="2" max="2"/>
    <col width="14" customWidth="1" min="3" max="3"/>
    <col width="14" customWidth="1" min="4" max="4"/>
    <col width="16" customWidth="1" min="5" max="5"/>
    <col width="14" customWidth="1" min="6" max="6"/>
    <col width="30" customWidth="1" min="7" max="7"/>
  </cols>
  <sheetData>
    <row r="1">
      <c r="A1" s="1" t="inlineStr">
        <is>
          <t>90-day rollout tracker</t>
        </is>
      </c>
    </row>
    <row r="2">
      <c r="A2" s="3" t="inlineStr">
        <is>
          <t>Enter your planned go-live date. Due dates fill in from the day offsets. Status uses the dropdown.</t>
        </is>
      </c>
    </row>
    <row r="3">
      <c r="A3" t="inlineStr">
        <is>
          <t>Go-live date</t>
        </is>
      </c>
      <c r="B3" s="18" t="n">
        <v>46328</v>
      </c>
    </row>
    <row r="5">
      <c r="A5" s="5" t="inlineStr">
        <is>
          <t>Phase</t>
        </is>
      </c>
      <c r="B5" s="5" t="inlineStr">
        <is>
          <t>Task</t>
        </is>
      </c>
      <c r="C5" s="5" t="inlineStr">
        <is>
          <t>Offset from go-live (days)</t>
        </is>
      </c>
      <c r="D5" s="5" t="inlineStr">
        <is>
          <t>Due date</t>
        </is>
      </c>
      <c r="E5" s="5" t="inlineStr">
        <is>
          <t>Owner</t>
        </is>
      </c>
      <c r="F5" s="5" t="inlineStr">
        <is>
          <t>Status</t>
        </is>
      </c>
      <c r="G5" s="5" t="inlineStr">
        <is>
          <t>Notes</t>
        </is>
      </c>
    </row>
    <row r="6">
      <c r="A6" s="6" t="inlineStr">
        <is>
          <t>Prepare</t>
        </is>
      </c>
      <c r="B6" s="6" t="inlineStr">
        <is>
          <t>Write the written price: year 1, add-ons, renewal cap, data export</t>
        </is>
      </c>
      <c r="C6" s="6" t="n">
        <v>-60</v>
      </c>
      <c r="D6" s="19">
        <f>$B$3+C6</f>
        <v/>
      </c>
      <c r="E6" s="6" t="n"/>
      <c r="F6" s="6" t="inlineStr">
        <is>
          <t>Not started</t>
        </is>
      </c>
      <c r="G6" s="6" t="n"/>
    </row>
    <row r="7">
      <c r="A7" s="6" t="inlineStr">
        <is>
          <t>Prepare</t>
        </is>
      </c>
      <c r="B7" s="6" t="inlineStr">
        <is>
          <t>Export current menu with prices, taxes and modifiers to Excel</t>
        </is>
      </c>
      <c r="C7" s="6" t="n">
        <v>-55</v>
      </c>
      <c r="D7" s="19">
        <f>$B$3+C7</f>
        <v/>
      </c>
      <c r="E7" s="6" t="n"/>
      <c r="F7" s="6" t="inlineStr">
        <is>
          <t>Not started</t>
        </is>
      </c>
      <c r="G7" s="6" t="n"/>
    </row>
    <row r="8">
      <c r="A8" s="6" t="inlineStr">
        <is>
          <t>Prepare</t>
        </is>
      </c>
      <c r="B8" s="6" t="inlineStr">
        <is>
          <t>Count stock and list top 25 ingredients by rupee value</t>
        </is>
      </c>
      <c r="C8" s="6" t="n">
        <v>-50</v>
      </c>
      <c r="D8" s="19">
        <f>$B$3+C8</f>
        <v/>
      </c>
      <c r="E8" s="6" t="n"/>
      <c r="F8" s="6" t="inlineStr">
        <is>
          <t>Not started</t>
        </is>
      </c>
      <c r="G8" s="6" t="n"/>
    </row>
    <row r="9">
      <c r="A9" s="6" t="inlineStr">
        <is>
          <t>Prepare</t>
        </is>
      </c>
      <c r="B9" s="6" t="inlineStr">
        <is>
          <t>Confirm printer models, tablets and internet backup</t>
        </is>
      </c>
      <c r="C9" s="6" t="n">
        <v>-45</v>
      </c>
      <c r="D9" s="19">
        <f>$B$3+C9</f>
        <v/>
      </c>
      <c r="E9" s="6" t="n"/>
      <c r="F9" s="6" t="inlineStr">
        <is>
          <t>Not started</t>
        </is>
      </c>
      <c r="G9" s="6" t="n"/>
    </row>
    <row r="10">
      <c r="A10" s="6" t="inlineStr">
        <is>
          <t>Build</t>
        </is>
      </c>
      <c r="B10" s="6" t="inlineStr">
        <is>
          <t>Upload menu, tables, taxes; set service charge OFF by default</t>
        </is>
      </c>
      <c r="C10" s="6" t="n">
        <v>-35</v>
      </c>
      <c r="D10" s="19">
        <f>$B$3+C10</f>
        <v/>
      </c>
      <c r="E10" s="6" t="n"/>
      <c r="F10" s="6" t="inlineStr">
        <is>
          <t>Not started</t>
        </is>
      </c>
      <c r="G10" s="6" t="n"/>
    </row>
    <row r="11">
      <c r="A11" s="6" t="inlineStr">
        <is>
          <t>Build</t>
        </is>
      </c>
      <c r="B11" s="6" t="inlineStr">
        <is>
          <t>Enter recipes for the 20 best-selling dishes</t>
        </is>
      </c>
      <c r="C11" s="6" t="n">
        <v>-30</v>
      </c>
      <c r="D11" s="19">
        <f>$B$3+C11</f>
        <v/>
      </c>
      <c r="E11" s="6" t="n"/>
      <c r="F11" s="6" t="inlineStr">
        <is>
          <t>Not started</t>
        </is>
      </c>
      <c r="G11" s="6" t="n"/>
    </row>
    <row r="12">
      <c r="A12" s="6" t="inlineStr">
        <is>
          <t>Build</t>
        </is>
      </c>
      <c r="B12" s="6" t="inlineStr">
        <is>
          <t>Create staff logins with roles: cashier, captain, manager</t>
        </is>
      </c>
      <c r="C12" s="6" t="n">
        <v>-25</v>
      </c>
      <c r="D12" s="19">
        <f>$B$3+C12</f>
        <v/>
      </c>
      <c r="E12" s="6" t="n"/>
      <c r="F12" s="6" t="inlineStr">
        <is>
          <t>Not started</t>
        </is>
      </c>
      <c r="G12" s="6" t="n"/>
    </row>
    <row r="13">
      <c r="A13" s="6" t="inlineStr">
        <is>
          <t>Test</t>
        </is>
      </c>
      <c r="B13" s="6" t="inlineStr">
        <is>
          <t>Print 20 test bills across 5%, alcohol and split payments</t>
        </is>
      </c>
      <c r="C13" s="6" t="n">
        <v>-18</v>
      </c>
      <c r="D13" s="19">
        <f>$B$3+C13</f>
        <v/>
      </c>
      <c r="E13" s="6" t="n"/>
      <c r="F13" s="6" t="inlineStr">
        <is>
          <t>Not started</t>
        </is>
      </c>
      <c r="G13" s="6" t="n"/>
    </row>
    <row r="14">
      <c r="A14" s="6" t="inlineStr">
        <is>
          <t>Test</t>
        </is>
      </c>
      <c r="B14" s="6" t="inlineStr">
        <is>
          <t>Run one kitchen shift on test KOTs</t>
        </is>
      </c>
      <c r="C14" s="6" t="n">
        <v>-14</v>
      </c>
      <c r="D14" s="19">
        <f>$B$3+C14</f>
        <v/>
      </c>
      <c r="E14" s="6" t="n"/>
      <c r="F14" s="6" t="inlineStr">
        <is>
          <t>Not started</t>
        </is>
      </c>
      <c r="G14" s="6" t="n"/>
    </row>
    <row r="15">
      <c r="A15" s="6" t="inlineStr">
        <is>
          <t>Test</t>
        </is>
      </c>
      <c r="B15" s="6" t="inlineStr">
        <is>
          <t>Unplug the internet for 30 minutes and bill through it</t>
        </is>
      </c>
      <c r="C15" s="6" t="n">
        <v>-10</v>
      </c>
      <c r="D15" s="19">
        <f>$B$3+C15</f>
        <v/>
      </c>
      <c r="E15" s="6" t="n"/>
      <c r="F15" s="6" t="inlineStr">
        <is>
          <t>Not started</t>
        </is>
      </c>
      <c r="G15" s="6" t="n"/>
    </row>
    <row r="16">
      <c r="A16" s="6" t="inlineStr">
        <is>
          <t>Train</t>
        </is>
      </c>
      <c r="B16" s="6" t="inlineStr">
        <is>
          <t>Two 60-minute sessions for captains and cashiers</t>
        </is>
      </c>
      <c r="C16" s="6" t="n">
        <v>-7</v>
      </c>
      <c r="D16" s="19">
        <f>$B$3+C16</f>
        <v/>
      </c>
      <c r="E16" s="6" t="n"/>
      <c r="F16" s="6" t="inlineStr">
        <is>
          <t>Not started</t>
        </is>
      </c>
      <c r="G16" s="6" t="n"/>
    </row>
    <row r="17">
      <c r="A17" s="6" t="inlineStr">
        <is>
          <t>Train</t>
        </is>
      </c>
      <c r="B17" s="6" t="inlineStr">
        <is>
          <t>Manager session: voids, discounts, day-end close</t>
        </is>
      </c>
      <c r="C17" s="6" t="n">
        <v>-4</v>
      </c>
      <c r="D17" s="19">
        <f>$B$3+C17</f>
        <v/>
      </c>
      <c r="E17" s="6" t="n"/>
      <c r="F17" s="6" t="inlineStr">
        <is>
          <t>Not started</t>
        </is>
      </c>
      <c r="G17" s="6" t="n"/>
    </row>
    <row r="18">
      <c r="A18" s="6" t="inlineStr">
        <is>
          <t>Parallel run</t>
        </is>
      </c>
      <c r="B18" s="6" t="inlineStr">
        <is>
          <t>Bill on both old and new system for 3 days</t>
        </is>
      </c>
      <c r="C18" s="6" t="n">
        <v>-3</v>
      </c>
      <c r="D18" s="19">
        <f>$B$3+C18</f>
        <v/>
      </c>
      <c r="E18" s="6" t="n"/>
      <c r="F18" s="6" t="inlineStr">
        <is>
          <t>Not started</t>
        </is>
      </c>
      <c r="G18" s="6" t="n"/>
    </row>
    <row r="19">
      <c r="A19" s="6" t="inlineStr">
        <is>
          <t>Go live</t>
        </is>
      </c>
      <c r="B19" s="6" t="inlineStr">
        <is>
          <t>Cut over at a quiet lunch, keep old system read-only</t>
        </is>
      </c>
      <c r="C19" s="6" t="n">
        <v>0</v>
      </c>
      <c r="D19" s="19">
        <f>$B$3+C19</f>
        <v/>
      </c>
      <c r="E19" s="6" t="n"/>
      <c r="F19" s="6" t="inlineStr">
        <is>
          <t>Not started</t>
        </is>
      </c>
      <c r="G19" s="6" t="n"/>
    </row>
    <row r="20">
      <c r="A20" s="6" t="inlineStr">
        <is>
          <t>After</t>
        </is>
      </c>
      <c r="B20" s="6" t="inlineStr">
        <is>
          <t>Day-end reconcile with cash, UPI and card for 7 days</t>
        </is>
      </c>
      <c r="C20" s="6" t="n">
        <v>7</v>
      </c>
      <c r="D20" s="19">
        <f>$B$3+C20</f>
        <v/>
      </c>
      <c r="E20" s="6" t="n"/>
      <c r="F20" s="6" t="inlineStr">
        <is>
          <t>Not started</t>
        </is>
      </c>
      <c r="G20" s="6" t="n"/>
    </row>
    <row r="21">
      <c r="A21" s="6" t="inlineStr">
        <is>
          <t>After</t>
        </is>
      </c>
      <c r="B21" s="6" t="inlineStr">
        <is>
          <t>First weekly stock variance and food-cost review</t>
        </is>
      </c>
      <c r="C21" s="6" t="n">
        <v>14</v>
      </c>
      <c r="D21" s="19">
        <f>$B$3+C21</f>
        <v/>
      </c>
      <c r="E21" s="6" t="n"/>
      <c r="F21" s="6" t="inlineStr">
        <is>
          <t>Not started</t>
        </is>
      </c>
      <c r="G21" s="6" t="n"/>
    </row>
    <row r="22">
      <c r="A22" s="6" t="inlineStr">
        <is>
          <t>After</t>
        </is>
      </c>
      <c r="B22" s="6" t="inlineStr">
        <is>
          <t>Review reports with your accountant and export to Tally or Excel</t>
        </is>
      </c>
      <c r="C22" s="6" t="n">
        <v>30</v>
      </c>
      <c r="D22" s="19">
        <f>$B$3+C22</f>
        <v/>
      </c>
      <c r="E22" s="6" t="n"/>
      <c r="F22" s="6" t="inlineStr">
        <is>
          <t>Not started</t>
        </is>
      </c>
      <c r="G22" s="6" t="n"/>
    </row>
    <row r="23">
      <c r="A23" s="6" t="inlineStr">
        <is>
          <t>After</t>
        </is>
      </c>
      <c r="B23" s="6" t="inlineStr">
        <is>
          <t>Decide keep, fix or leave using the scorecard and a written list of gaps</t>
        </is>
      </c>
      <c r="C23" s="6" t="n">
        <v>60</v>
      </c>
      <c r="D23" s="19">
        <f>$B$3+C23</f>
        <v/>
      </c>
      <c r="E23" s="6" t="n"/>
      <c r="F23" s="6" t="inlineStr">
        <is>
          <t>Not started</t>
        </is>
      </c>
      <c r="G23" s="6" t="n"/>
    </row>
    <row r="25">
      <c r="A25" t="inlineStr">
        <is>
          <t>Tasks done</t>
        </is>
      </c>
      <c r="C25" s="17">
        <f>COUNTIF(F6:F23,"Done")</f>
        <v/>
      </c>
    </row>
    <row r="26">
      <c r="A26" t="inlineStr">
        <is>
          <t>Percent complete</t>
        </is>
      </c>
      <c r="C26" s="20">
        <f>ROUND(C25/COUNTA(B6:B23)*100,0)</f>
        <v/>
      </c>
    </row>
    <row r="27">
      <c r="A27" t="inlineStr">
        <is>
          <t>Blocked</t>
        </is>
      </c>
      <c r="C27" s="17">
        <f>COUNTIF(F6:F23,"Blocked")</f>
        <v/>
      </c>
    </row>
  </sheetData>
  <dataValidations count="1">
    <dataValidation sqref="F6:F23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2026-09-24T19:41:54Z</dcterms:created>
  <dcterms:modified xmlns:dcterms="http://purl.org/dc/terms/" xmlns:xsi="http://www.w3.org/2001/XMLSchema-instance" xsi:type="dcterms:W3CDTF">2026-09-24T19:41:54Z</dcterms:modified>
</cp:coreProperties>
</file>