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puts" sheetId="1" state="visible" r:id="rId1"/>
    <sheet xmlns:r="http://schemas.openxmlformats.org/officeDocument/2006/relationships" name="Master invoice" sheetId="2" state="visible" r:id="rId2"/>
    <sheet xmlns:r="http://schemas.openxmlformats.org/officeDocument/2006/relationships" name="Payment schedule" sheetId="3" state="visible" r:id="rId3"/>
    <sheet xmlns:r="http://schemas.openxmlformats.org/officeDocument/2006/relationships" name="Room block pickup" sheetId="4" state="visible" r:id="rId4"/>
    <sheet xmlns:r="http://schemas.openxmlformats.org/officeDocument/2006/relationships" name="Seasonality" sheetId="5" state="visible" r:id="rId5"/>
  </sheets>
  <definedNames/>
  <calcPr calcId="124519" fullCalcOnLoad="1"/>
</workbook>
</file>

<file path=xl/styles.xml><?xml version="1.0" encoding="utf-8"?>
<styleSheet xmlns="http://schemas.openxmlformats.org/spreadsheetml/2006/main">
  <numFmts count="4">
    <numFmt numFmtId="164" formatCode="&quot;₹&quot;#,##0"/>
    <numFmt numFmtId="165" formatCode="yyyy-mm-dd"/>
    <numFmt numFmtId="166" formatCode="DD-MMM-YYYY"/>
    <numFmt numFmtId="167" formatCode="0.0%"/>
  </numFmts>
  <fonts count="6">
    <font>
      <name val="Calibri"/>
      <family val="2"/>
      <color theme="1"/>
      <sz val="11"/>
      <scheme val="minor"/>
    </font>
    <font>
      <name val="Calibri"/>
      <b val="1"/>
      <color rgb="00FFFFFF"/>
      <sz val="15"/>
    </font>
    <font>
      <i val="1"/>
      <color rgb="005B6479"/>
      <sz val="10"/>
    </font>
    <font>
      <name val="Calibri"/>
      <b val="1"/>
      <sz val="11"/>
    </font>
    <font>
      <name val="Calibri"/>
      <sz val="11"/>
    </font>
    <font>
      <name val="Calibri"/>
      <b val="1"/>
      <color rgb="00FFFFFF"/>
      <sz val="11"/>
    </font>
  </fonts>
  <fills count="5">
    <fill>
      <patternFill/>
    </fill>
    <fill>
      <patternFill patternType="gray125"/>
    </fill>
    <fill>
      <patternFill patternType="solid">
        <fgColor rgb="001E2A5A"/>
      </patternFill>
    </fill>
    <fill>
      <patternFill patternType="solid">
        <fgColor rgb="00FFF2CC"/>
      </patternFill>
    </fill>
    <fill>
      <patternFill patternType="solid">
        <fgColor rgb="00EEF2FF"/>
      </patternFill>
    </fill>
  </fills>
  <borders count="2">
    <border>
      <left/>
      <right/>
      <top/>
      <bottom/>
      <diagonal/>
    </border>
    <border>
      <left style="thin">
        <color rgb="00B8C0D9"/>
      </left>
      <right style="thin">
        <color rgb="00B8C0D9"/>
      </right>
      <top style="thin">
        <color rgb="00B8C0D9"/>
      </top>
      <bottom style="thin">
        <color rgb="00B8C0D9"/>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vertical="top" wrapText="1"/>
    </xf>
    <xf numFmtId="0" fontId="3" fillId="0" borderId="0" applyAlignment="1" pivotButton="0" quotePrefix="0" xfId="0">
      <alignment vertical="center" wrapText="1"/>
    </xf>
    <xf numFmtId="0" fontId="4" fillId="3" borderId="1" pivotButton="0" quotePrefix="0" xfId="0"/>
    <xf numFmtId="0" fontId="2" fillId="0" borderId="0" pivotButton="0" quotePrefix="0" xfId="0"/>
    <xf numFmtId="1" fontId="4" fillId="3" borderId="1" pivotButton="0" quotePrefix="0" xfId="0"/>
    <xf numFmtId="164" fontId="4" fillId="3" borderId="1" pivotButton="0" quotePrefix="0" xfId="0"/>
    <xf numFmtId="9" fontId="4" fillId="3" borderId="1" pivotButton="0" quotePrefix="0" xfId="0"/>
    <xf numFmtId="166" fontId="4" fillId="3" borderId="1" pivotButton="0" quotePrefix="0" xfId="0"/>
    <xf numFmtId="9" fontId="4" fillId="4" borderId="1" pivotButton="0" quotePrefix="0" xfId="0"/>
    <xf numFmtId="0" fontId="5" fillId="2" borderId="1" applyAlignment="1" pivotButton="0" quotePrefix="0" xfId="0">
      <alignment horizontal="center" vertical="center" wrapText="1"/>
    </xf>
    <xf numFmtId="0" fontId="0" fillId="0" borderId="1" pivotButton="0" quotePrefix="0" xfId="0"/>
    <xf numFmtId="164" fontId="4" fillId="4" borderId="1" pivotButton="0" quotePrefix="0" xfId="0"/>
    <xf numFmtId="164" fontId="3" fillId="4" borderId="1" pivotButton="0" quotePrefix="0" xfId="0"/>
    <xf numFmtId="167" fontId="4" fillId="4" borderId="1" pivotButton="0" quotePrefix="0" xfId="0"/>
    <xf numFmtId="1" fontId="4" fillId="4" borderId="1" pivotButton="0" quotePrefix="0" xfId="0"/>
    <xf numFmtId="166" fontId="4" fillId="4" borderId="1" pivotButton="0" quotePrefix="0" xfId="0"/>
    <xf numFmtId="0" fontId="4"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6" customWidth="1" min="1" max="1"/>
    <col width="20" customWidth="1" min="2" max="2"/>
    <col width="60" customWidth="1" min="3" max="3"/>
  </cols>
  <sheetData>
    <row r="1" ht="30" customHeight="1">
      <c r="A1" s="1" t="inlineStr">
        <is>
          <t>Destination wedding at a resort: master contract inputs</t>
        </is>
      </c>
    </row>
    <row r="2" ht="30" customHeight="1">
      <c r="A2" s="2" t="inlineStr">
        <is>
          <t>Example is a three-night wedding: 28 cottages, three functions, one decor package. Overwrite the yellow cells. Rates are before GST.</t>
        </is>
      </c>
    </row>
    <row r="4">
      <c r="A4" s="3" t="inlineStr">
        <is>
          <t>Specified premises? (Yes / No)</t>
        </is>
      </c>
      <c r="B4" s="4" t="inlineStr">
        <is>
          <t>No</t>
        </is>
      </c>
      <c r="C4" s="5" t="inlineStr">
        <is>
          <t>Ordinary resorts: food packages at 5%, no credit. Specified premises: 18% with credit. Ask your CA.</t>
        </is>
      </c>
    </row>
    <row r="5">
      <c r="A5" s="3" t="inlineStr">
        <is>
          <t>Cottages booked</t>
        </is>
      </c>
      <c r="B5" s="6" t="n">
        <v>28</v>
      </c>
    </row>
    <row r="6">
      <c r="A6" s="3" t="inlineStr">
        <is>
          <t>Nights</t>
        </is>
      </c>
      <c r="B6" s="6" t="n">
        <v>3</v>
      </c>
    </row>
    <row r="7">
      <c r="A7" s="3" t="inlineStr">
        <is>
          <t>Rate per cottage per night (₹)</t>
        </is>
      </c>
      <c r="B7" s="7" t="n">
        <v>6500</v>
      </c>
    </row>
    <row r="8">
      <c r="A8" s="3" t="inlineStr">
        <is>
          <t>Function 1 guests (mehendi lunch)</t>
        </is>
      </c>
      <c r="B8" s="6" t="n">
        <v>150</v>
      </c>
    </row>
    <row r="9">
      <c r="A9" s="3" t="inlineStr">
        <is>
          <t>Function 2 guests (sangeet dinner)</t>
        </is>
      </c>
      <c r="B9" s="6" t="n">
        <v>250</v>
      </c>
    </row>
    <row r="10">
      <c r="A10" s="3" t="inlineStr">
        <is>
          <t>Function 3 guests (wedding dinner)</t>
        </is>
      </c>
      <c r="B10" s="6" t="n">
        <v>300</v>
      </c>
    </row>
    <row r="11">
      <c r="A11" s="3" t="inlineStr">
        <is>
          <t>Food and beverage per plate (₹)</t>
        </is>
      </c>
      <c r="B11" s="7" t="n">
        <v>1300</v>
      </c>
    </row>
    <row r="12">
      <c r="A12" s="3" t="inlineStr">
        <is>
          <t>Lawn / hall hire per function (₹)</t>
        </is>
      </c>
      <c r="B12" s="7" t="n">
        <v>75000</v>
      </c>
    </row>
    <row r="13">
      <c r="A13" s="3" t="inlineStr">
        <is>
          <t>Decor and production, one package (₹)</t>
        </is>
      </c>
      <c r="B13" s="7" t="n">
        <v>350000</v>
      </c>
    </row>
    <row r="14">
      <c r="A14" s="3" t="inlineStr">
        <is>
          <t>Advance at signing (%)</t>
        </is>
      </c>
      <c r="B14" s="8" t="n">
        <v>0.3</v>
      </c>
    </row>
    <row r="15">
      <c r="A15" s="3" t="inlineStr">
        <is>
          <t>Second instalment, 60 days before (%)</t>
        </is>
      </c>
      <c r="B15" s="8" t="n">
        <v>0.4</v>
      </c>
    </row>
    <row r="16">
      <c r="A16" s="3" t="inlineStr">
        <is>
          <t>Third instalment, 15 days before (%)</t>
        </is>
      </c>
      <c r="B16" s="8" t="n">
        <v>0.2</v>
      </c>
    </row>
    <row r="17">
      <c r="A17" s="3" t="inlineStr">
        <is>
          <t>Wedding start date</t>
        </is>
      </c>
      <c r="B17" s="9" t="n">
        <v>46360</v>
      </c>
    </row>
    <row r="18">
      <c r="A18" s="3" t="inlineStr">
        <is>
          <t>Final settlement (%) = balance</t>
        </is>
      </c>
      <c r="B18" s="10">
        <f>1-B14-B15-B16</f>
        <v/>
      </c>
    </row>
  </sheetData>
  <mergeCells count="2">
    <mergeCell ref="A1:C1"/>
    <mergeCell ref="A2:C2"/>
  </mergeCells>
  <dataValidations count="1">
    <dataValidation sqref="B4" showDropDown="0" showInputMessage="0" showErrorMessage="0" allowBlank="1"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44" customWidth="1" min="1" max="1"/>
    <col width="18" customWidth="1" min="2" max="2"/>
    <col width="12" customWidth="1" min="3" max="3"/>
    <col width="16" customWidth="1" min="4" max="4"/>
    <col width="18" customWidth="1" min="5" max="5"/>
    <col width="46" customWidth="1" min="6" max="6"/>
  </cols>
  <sheetData>
    <row r="1" ht="30" customHeight="1">
      <c r="A1" s="1" t="inlineStr">
        <is>
          <t>One contract, several tax lines</t>
        </is>
      </c>
    </row>
    <row r="3" ht="32" customHeight="1">
      <c r="A3" s="11" t="inlineStr">
        <is>
          <t>Line</t>
        </is>
      </c>
      <c r="B3" s="11" t="inlineStr">
        <is>
          <t>Taxable value (₹)</t>
        </is>
      </c>
      <c r="C3" s="11" t="inlineStr">
        <is>
          <t>GST rate</t>
        </is>
      </c>
      <c r="D3" s="11" t="inlineStr">
        <is>
          <t>GST (₹)</t>
        </is>
      </c>
      <c r="E3" s="11" t="inlineStr">
        <is>
          <t>Line total (₹)</t>
        </is>
      </c>
      <c r="F3" s="11" t="inlineStr">
        <is>
          <t>Rate logic</t>
        </is>
      </c>
    </row>
    <row r="4" ht="32" customHeight="1">
      <c r="A4" s="12" t="inlineStr">
        <is>
          <t>Cottage stays (room nights x rate)</t>
        </is>
      </c>
      <c r="B4" s="13">
        <f>Inputs!B5*Inputs!B6*Inputs!B7</f>
        <v/>
      </c>
      <c r="C4" s="10">
        <f>IF(Inputs!B7&lt;=7500,0.05,0.18)</f>
        <v/>
      </c>
      <c r="D4" s="13">
        <f>B4*C4</f>
        <v/>
      </c>
      <c r="E4" s="13">
        <f>B4+D4</f>
        <v/>
      </c>
      <c r="F4" s="2" t="inlineStr">
        <is>
          <t>Up to ₹7,500 per unit per day 5% no credit; above 18%</t>
        </is>
      </c>
    </row>
    <row r="5" ht="32" customHeight="1">
      <c r="A5" s="12" t="inlineStr">
        <is>
          <t>Food and beverage, all functions</t>
        </is>
      </c>
      <c r="B5" s="13">
        <f>(Inputs!B8+Inputs!B9+Inputs!B10)*Inputs!B11</f>
        <v/>
      </c>
      <c r="C5" s="10">
        <f>IF(Inputs!B4="Yes",0.18,0.05)</f>
        <v/>
      </c>
      <c r="D5" s="13">
        <f>B5*C5</f>
        <v/>
      </c>
      <c r="E5" s="13">
        <f>B5+D5</f>
        <v/>
      </c>
      <c r="F5" s="2" t="inlineStr">
        <is>
          <t>Sold together with hire as one package: composite</t>
        </is>
      </c>
    </row>
    <row r="6" ht="32" customHeight="1">
      <c r="A6" s="12" t="inlineStr">
        <is>
          <t>Lawn / hall hire, three functions</t>
        </is>
      </c>
      <c r="B6" s="13">
        <f>3*Inputs!B12</f>
        <v/>
      </c>
      <c r="C6" s="10">
        <f>IF(Inputs!B4="Yes",0.18,0.05)</f>
        <v/>
      </c>
      <c r="D6" s="13">
        <f>B6*C6</f>
        <v/>
      </c>
      <c r="E6" s="13">
        <f>B6+D6</f>
        <v/>
      </c>
      <c r="F6" s="2" t="inlineStr">
        <is>
          <t>If food is not supplied by the resort, bill hire alone at 18%</t>
        </is>
      </c>
    </row>
    <row r="7" ht="32" customHeight="1">
      <c r="A7" s="12" t="inlineStr">
        <is>
          <t>Decor and production</t>
        </is>
      </c>
      <c r="B7" s="13">
        <f>Inputs!B13</f>
        <v/>
      </c>
      <c r="C7" s="10" t="n">
        <v>0.18</v>
      </c>
      <c r="D7" s="13">
        <f>B7*C7</f>
        <v/>
      </c>
      <c r="E7" s="13">
        <f>B7+D7</f>
        <v/>
      </c>
      <c r="F7" s="2" t="inlineStr">
        <is>
          <t>Event services billed separately: 18%</t>
        </is>
      </c>
    </row>
    <row r="9">
      <c r="A9" s="3" t="inlineStr">
        <is>
          <t>Contract value before GST (₹)</t>
        </is>
      </c>
      <c r="B9" s="14">
        <f>SUM(B4:B7)</f>
        <v/>
      </c>
    </row>
    <row r="10">
      <c r="A10" s="3" t="inlineStr">
        <is>
          <t>Total GST (₹)</t>
        </is>
      </c>
      <c r="B10" s="14">
        <f>SUM(D4:D7)</f>
        <v/>
      </c>
    </row>
    <row r="11">
      <c r="A11" s="3" t="inlineStr">
        <is>
          <t>Contract value with GST (₹)</t>
        </is>
      </c>
      <c r="B11" s="14">
        <f>B9+B10</f>
        <v/>
      </c>
    </row>
    <row r="12">
      <c r="A12" s="3" t="inlineStr">
        <is>
          <t>Average GST as % of contract</t>
        </is>
      </c>
      <c r="B12" s="15">
        <f>B10/B9</f>
        <v/>
      </c>
    </row>
    <row r="13">
      <c r="A13" s="3" t="inlineStr">
        <is>
          <t>Total plates</t>
        </is>
      </c>
      <c r="B13" s="16">
        <f>Inputs!B8+Inputs!B9+Inputs!B10</f>
        <v/>
      </c>
    </row>
    <row r="14">
      <c r="A14" s="3" t="inlineStr">
        <is>
          <t>Contract value with GST per plate (₹)</t>
        </is>
      </c>
      <c r="B14" s="13">
        <f>B11/B13</f>
        <v/>
      </c>
    </row>
  </sheetData>
  <mergeCells count="1">
    <mergeCell ref="A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8" customWidth="1" min="3" max="3"/>
    <col width="18" customWidth="1" min="4" max="4"/>
    <col width="44" customWidth="1" min="5" max="5"/>
  </cols>
  <sheetData>
    <row r="1" ht="30" customHeight="1">
      <c r="A1" s="1" t="inlineStr">
        <is>
          <t>Instalments and receipt vouchers</t>
        </is>
      </c>
    </row>
    <row r="3" ht="32" customHeight="1">
      <c r="A3" s="11" t="inlineStr">
        <is>
          <t>Milestone</t>
        </is>
      </c>
      <c r="B3" s="11" t="inlineStr">
        <is>
          <t>Share</t>
        </is>
      </c>
      <c r="C3" s="11" t="inlineStr">
        <is>
          <t>Due date</t>
        </is>
      </c>
      <c r="D3" s="11" t="inlineStr">
        <is>
          <t>Amount (₹)</t>
        </is>
      </c>
      <c r="E3" s="11" t="inlineStr">
        <is>
          <t>Paperwork</t>
        </is>
      </c>
    </row>
    <row r="4">
      <c r="A4" s="12" t="inlineStr">
        <is>
          <t>Advance at signing</t>
        </is>
      </c>
      <c r="B4" s="10">
        <f>Inputs!B14</f>
        <v/>
      </c>
      <c r="C4" s="17">
        <f>Inputs!B17-120</f>
        <v/>
      </c>
      <c r="D4" s="13">
        <f>B4*'Master invoice'!$B$11</f>
        <v/>
      </c>
      <c r="E4" s="12" t="inlineStr">
        <is>
          <t>Receipt voucher for the advance</t>
        </is>
      </c>
    </row>
    <row r="5">
      <c r="A5" s="12" t="inlineStr">
        <is>
          <t>Second instalment</t>
        </is>
      </c>
      <c r="B5" s="10">
        <f>Inputs!B15</f>
        <v/>
      </c>
      <c r="C5" s="17">
        <f>Inputs!B17-60</f>
        <v/>
      </c>
      <c r="D5" s="13">
        <f>B5*'Master invoice'!$B$11</f>
        <v/>
      </c>
      <c r="E5" s="12" t="inlineStr">
        <is>
          <t>Receipt voucher</t>
        </is>
      </c>
    </row>
    <row r="6">
      <c r="A6" s="12" t="inlineStr">
        <is>
          <t>Third instalment</t>
        </is>
      </c>
      <c r="B6" s="10">
        <f>Inputs!B16</f>
        <v/>
      </c>
      <c r="C6" s="17">
        <f>Inputs!B17-15</f>
        <v/>
      </c>
      <c r="D6" s="13">
        <f>B6*'Master invoice'!$B$11</f>
        <v/>
      </c>
      <c r="E6" s="12" t="inlineStr">
        <is>
          <t>Receipt voucher</t>
        </is>
      </c>
    </row>
    <row r="7">
      <c r="A7" s="12" t="inlineStr">
        <is>
          <t>Final settlement</t>
        </is>
      </c>
      <c r="B7" s="10">
        <f>Inputs!B18</f>
        <v/>
      </c>
      <c r="C7" s="17">
        <f>Inputs!B17+3</f>
        <v/>
      </c>
      <c r="D7" s="13">
        <f>B7*'Master invoice'!$B$11</f>
        <v/>
      </c>
      <c r="E7" s="12" t="inlineStr">
        <is>
          <t>Tax invoice adjusting all vouchers</t>
        </is>
      </c>
    </row>
    <row r="9">
      <c r="A9" s="3" t="inlineStr">
        <is>
          <t>Check: total of instalments (₹)</t>
        </is>
      </c>
      <c r="D9" s="14">
        <f>SUM(D4:D7)</f>
        <v/>
      </c>
    </row>
    <row r="10">
      <c r="A10" s="3" t="inlineStr">
        <is>
          <t>Difference from contract value (₹)</t>
        </is>
      </c>
      <c r="D10" s="13">
        <f>D9-'Master invoice'!B11</f>
        <v/>
      </c>
    </row>
    <row r="12" ht="44" customHeight="1">
      <c r="A12" s="2" t="inlineStr">
        <is>
          <t>GST on services is generally due when an advance is received, so each instalment carries its own tax. The final invoice shows the whole contract and credits every advance already taxed.</t>
        </is>
      </c>
    </row>
  </sheetData>
  <mergeCells count="2">
    <mergeCell ref="A1:E1"/>
    <mergeCell ref="A12:E1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0" customWidth="1" min="1" max="1"/>
    <col width="16" customWidth="1" min="2" max="2"/>
    <col width="20" customWidth="1" min="3" max="3"/>
    <col width="20" customWidth="1" min="4" max="4"/>
    <col width="24" customWidth="1" min="5" max="5"/>
  </cols>
  <sheetData>
    <row r="1" ht="30" customHeight="1">
      <c r="A1" s="1" t="inlineStr">
        <is>
          <t>Room block: how many cottages are actually confirmed</t>
        </is>
      </c>
    </row>
    <row r="3">
      <c r="A3" s="3" t="inlineStr">
        <is>
          <t>Cottages in block</t>
        </is>
      </c>
      <c r="B3" s="16">
        <f>Inputs!B5</f>
        <v/>
      </c>
    </row>
    <row r="4">
      <c r="A4" s="3" t="inlineStr">
        <is>
          <t>Release date for unconfirmed rooms</t>
        </is>
      </c>
      <c r="B4" s="17">
        <f>Inputs!B17-30</f>
        <v/>
      </c>
    </row>
    <row r="6" ht="32" customHeight="1">
      <c r="A6" s="11" t="inlineStr">
        <is>
          <t>Week</t>
        </is>
      </c>
      <c r="B6" s="11" t="inlineStr">
        <is>
          <t>Confirmed rooms</t>
        </is>
      </c>
      <c r="C6" s="11" t="inlineStr">
        <is>
          <t>Share of block</t>
        </is>
      </c>
      <c r="D6" s="11" t="inlineStr">
        <is>
          <t>Rooms to release</t>
        </is>
      </c>
      <c r="E6" s="11" t="inlineStr">
        <is>
          <t>Flag</t>
        </is>
      </c>
    </row>
    <row r="7">
      <c r="A7" s="4" t="inlineStr">
        <is>
          <t>8 weeks before</t>
        </is>
      </c>
      <c r="B7" s="6" t="n"/>
      <c r="C7" s="10">
        <f>IF(B7="","",B7/$B$3)</f>
        <v/>
      </c>
      <c r="D7" s="16">
        <f>IF(B7="","",$B$3-B7)</f>
        <v/>
      </c>
      <c r="E7" s="18">
        <f>IF(B7="","",IF(C7&lt;0.6,"Chase the family",IF(C7&lt;0.9,"On track","Full")))</f>
        <v/>
      </c>
    </row>
    <row r="8">
      <c r="A8" s="4" t="inlineStr">
        <is>
          <t>7 weeks before</t>
        </is>
      </c>
      <c r="B8" s="6" t="n"/>
      <c r="C8" s="10">
        <f>IF(B8="","",B8/$B$3)</f>
        <v/>
      </c>
      <c r="D8" s="16">
        <f>IF(B8="","",$B$3-B8)</f>
        <v/>
      </c>
      <c r="E8" s="18">
        <f>IF(B8="","",IF(C8&lt;0.6,"Chase the family",IF(C8&lt;0.9,"On track","Full")))</f>
        <v/>
      </c>
    </row>
    <row r="9">
      <c r="A9" s="4" t="inlineStr">
        <is>
          <t>6 weeks before</t>
        </is>
      </c>
      <c r="B9" s="6" t="n"/>
      <c r="C9" s="10">
        <f>IF(B9="","",B9/$B$3)</f>
        <v/>
      </c>
      <c r="D9" s="16">
        <f>IF(B9="","",$B$3-B9)</f>
        <v/>
      </c>
      <c r="E9" s="18">
        <f>IF(B9="","",IF(C9&lt;0.6,"Chase the family",IF(C9&lt;0.9,"On track","Full")))</f>
        <v/>
      </c>
    </row>
    <row r="10">
      <c r="A10" s="4" t="inlineStr">
        <is>
          <t>5 weeks before</t>
        </is>
      </c>
      <c r="B10" s="6" t="n"/>
      <c r="C10" s="10">
        <f>IF(B10="","",B10/$B$3)</f>
        <v/>
      </c>
      <c r="D10" s="16">
        <f>IF(B10="","",$B$3-B10)</f>
        <v/>
      </c>
      <c r="E10" s="18">
        <f>IF(B10="","",IF(C10&lt;0.6,"Chase the family",IF(C10&lt;0.9,"On track","Full")))</f>
        <v/>
      </c>
    </row>
    <row r="11">
      <c r="A11" s="4" t="inlineStr">
        <is>
          <t>4 weeks before</t>
        </is>
      </c>
      <c r="B11" s="6" t="n"/>
      <c r="C11" s="10">
        <f>IF(B11="","",B11/$B$3)</f>
        <v/>
      </c>
      <c r="D11" s="16">
        <f>IF(B11="","",$B$3-B11)</f>
        <v/>
      </c>
      <c r="E11" s="18">
        <f>IF(B11="","",IF(C11&lt;0.6,"Chase the family",IF(C11&lt;0.9,"On track","Full")))</f>
        <v/>
      </c>
    </row>
    <row r="12">
      <c r="A12" s="4" t="inlineStr">
        <is>
          <t>3 weeks before</t>
        </is>
      </c>
      <c r="B12" s="6" t="n"/>
      <c r="C12" s="10">
        <f>IF(B12="","",B12/$B$3)</f>
        <v/>
      </c>
      <c r="D12" s="16">
        <f>IF(B12="","",$B$3-B12)</f>
        <v/>
      </c>
      <c r="E12" s="18">
        <f>IF(B12="","",IF(C12&lt;0.6,"Chase the family",IF(C12&lt;0.9,"On track","Full")))</f>
        <v/>
      </c>
    </row>
    <row r="13">
      <c r="A13" s="4" t="inlineStr">
        <is>
          <t>2 weeks before</t>
        </is>
      </c>
      <c r="B13" s="6" t="n"/>
      <c r="C13" s="10">
        <f>IF(B13="","",B13/$B$3)</f>
        <v/>
      </c>
      <c r="D13" s="16">
        <f>IF(B13="","",$B$3-B13)</f>
        <v/>
      </c>
      <c r="E13" s="18">
        <f>IF(B13="","",IF(C13&lt;0.6,"Chase the family",IF(C13&lt;0.9,"On track","Full")))</f>
        <v/>
      </c>
    </row>
    <row r="14">
      <c r="A14" s="4" t="inlineStr">
        <is>
          <t>1 weeks before</t>
        </is>
      </c>
      <c r="B14" s="6" t="n"/>
      <c r="C14" s="10">
        <f>IF(B14="","",B14/$B$3)</f>
        <v/>
      </c>
      <c r="D14" s="16">
        <f>IF(B14="","",$B$3-B14)</f>
        <v/>
      </c>
      <c r="E14" s="18">
        <f>IF(B14="","",IF(C14&lt;0.6,"Chase the family",IF(C14&lt;0.9,"On track","Full")))</f>
        <v/>
      </c>
    </row>
    <row r="16" ht="44" customHeight="1">
      <c r="A16" s="2" t="inlineStr">
        <is>
          <t>Agree a release rule in the contract: rooms not named by the release date go back on sale, and the family pays for any shortfall against the guaranteed minimum.</t>
        </is>
      </c>
    </row>
  </sheetData>
  <mergeCells count="2">
    <mergeCell ref="A16:E16"/>
    <mergeCell ref="A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14" customWidth="1" min="1" max="1"/>
    <col width="16" customWidth="1" min="2" max="2"/>
    <col width="18" customWidth="1" min="3" max="3"/>
    <col width="20" customWidth="1" min="4" max="4"/>
    <col width="22" customWidth="1" min="5" max="5"/>
  </cols>
  <sheetData>
    <row r="1" ht="30" customHeight="1">
      <c r="A1" s="1" t="inlineStr">
        <is>
          <t>Year at a glance: rooms revenue by month</t>
        </is>
      </c>
    </row>
    <row r="3">
      <c r="A3" s="3" t="inlineStr">
        <is>
          <t>Cottages</t>
        </is>
      </c>
      <c r="B3" s="4" t="n">
        <v>28</v>
      </c>
    </row>
    <row r="5" ht="32" customHeight="1">
      <c r="A5" s="11" t="inlineStr">
        <is>
          <t>Month</t>
        </is>
      </c>
      <c r="B5" s="11" t="inlineStr">
        <is>
          <t>Occupancy (%)</t>
        </is>
      </c>
      <c r="C5" s="11" t="inlineStr">
        <is>
          <t>Average rate (₹)</t>
        </is>
      </c>
      <c r="D5" s="11" t="inlineStr">
        <is>
          <t>Room revenue (₹)</t>
        </is>
      </c>
      <c r="E5" s="11" t="inlineStr">
        <is>
          <t>Wedding dates sold</t>
        </is>
      </c>
    </row>
    <row r="6">
      <c r="A6" t="inlineStr">
        <is>
          <t>Apr</t>
        </is>
      </c>
      <c r="B6" s="8" t="n">
        <v>0.45</v>
      </c>
      <c r="C6" s="7" t="n">
        <v>5200</v>
      </c>
      <c r="D6" s="13">
        <f>$B$3*30*B6*C6</f>
        <v/>
      </c>
      <c r="E6" s="6" t="n"/>
    </row>
    <row r="7">
      <c r="A7" t="inlineStr">
        <is>
          <t>May</t>
        </is>
      </c>
      <c r="B7" s="8" t="n">
        <v>0.5</v>
      </c>
      <c r="C7" s="7" t="n">
        <v>5500</v>
      </c>
      <c r="D7" s="13">
        <f>$B$3*31*B7*C7</f>
        <v/>
      </c>
      <c r="E7" s="6" t="n"/>
    </row>
    <row r="8">
      <c r="A8" t="inlineStr">
        <is>
          <t>Jun</t>
        </is>
      </c>
      <c r="B8" s="8" t="n">
        <v>0.35</v>
      </c>
      <c r="C8" s="7" t="n">
        <v>4200</v>
      </c>
      <c r="D8" s="13">
        <f>$B$3*30*B8*C8</f>
        <v/>
      </c>
      <c r="E8" s="6" t="n"/>
    </row>
    <row r="9">
      <c r="A9" t="inlineStr">
        <is>
          <t>Jul</t>
        </is>
      </c>
      <c r="B9" s="8" t="n">
        <v>0.3</v>
      </c>
      <c r="C9" s="7" t="n">
        <v>3900</v>
      </c>
      <c r="D9" s="13">
        <f>$B$3*31*B9*C9</f>
        <v/>
      </c>
      <c r="E9" s="6" t="n"/>
    </row>
    <row r="10">
      <c r="A10" t="inlineStr">
        <is>
          <t>Aug</t>
        </is>
      </c>
      <c r="B10" s="8" t="n">
        <v>0.32</v>
      </c>
      <c r="C10" s="7" t="n">
        <v>4000</v>
      </c>
      <c r="D10" s="13">
        <f>$B$3*31*B10*C10</f>
        <v/>
      </c>
      <c r="E10" s="6" t="n"/>
    </row>
    <row r="11">
      <c r="A11" t="inlineStr">
        <is>
          <t>Sep</t>
        </is>
      </c>
      <c r="B11" s="8" t="n">
        <v>0.4</v>
      </c>
      <c r="C11" s="7" t="n">
        <v>4800</v>
      </c>
      <c r="D11" s="13">
        <f>$B$3*30*B11*C11</f>
        <v/>
      </c>
      <c r="E11" s="6" t="n"/>
    </row>
    <row r="12">
      <c r="A12" t="inlineStr">
        <is>
          <t>Oct</t>
        </is>
      </c>
      <c r="B12" s="8" t="n">
        <v>0.55</v>
      </c>
      <c r="C12" s="7" t="n">
        <v>6000</v>
      </c>
      <c r="D12" s="13">
        <f>$B$3*31*B12*C12</f>
        <v/>
      </c>
      <c r="E12" s="6" t="n"/>
    </row>
    <row r="13">
      <c r="A13" t="inlineStr">
        <is>
          <t>Nov</t>
        </is>
      </c>
      <c r="B13" s="8" t="n">
        <v>0.75</v>
      </c>
      <c r="C13" s="7" t="n">
        <v>7000</v>
      </c>
      <c r="D13" s="13">
        <f>$B$3*30*B13*C13</f>
        <v/>
      </c>
      <c r="E13" s="6" t="n"/>
    </row>
    <row r="14">
      <c r="A14" t="inlineStr">
        <is>
          <t>Dec</t>
        </is>
      </c>
      <c r="B14" s="8" t="n">
        <v>0.8</v>
      </c>
      <c r="C14" s="7" t="n">
        <v>7400</v>
      </c>
      <c r="D14" s="13">
        <f>$B$3*31*B14*C14</f>
        <v/>
      </c>
      <c r="E14" s="6" t="n"/>
    </row>
    <row r="15">
      <c r="A15" t="inlineStr">
        <is>
          <t>Jan</t>
        </is>
      </c>
      <c r="B15" s="8" t="n">
        <v>0.7</v>
      </c>
      <c r="C15" s="7" t="n">
        <v>7000</v>
      </c>
      <c r="D15" s="13">
        <f>$B$3*31*B15*C15</f>
        <v/>
      </c>
      <c r="E15" s="6" t="n"/>
    </row>
    <row r="16">
      <c r="A16" t="inlineStr">
        <is>
          <t>Feb</t>
        </is>
      </c>
      <c r="B16" s="8" t="n">
        <v>0.65</v>
      </c>
      <c r="C16" s="7" t="n">
        <v>6500</v>
      </c>
      <c r="D16" s="13">
        <f>$B$3*28*B16*C16</f>
        <v/>
      </c>
      <c r="E16" s="6" t="n"/>
    </row>
    <row r="17">
      <c r="A17" t="inlineStr">
        <is>
          <t>Mar</t>
        </is>
      </c>
      <c r="B17" s="8" t="n">
        <v>0.5</v>
      </c>
      <c r="C17" s="7" t="n">
        <v>5500</v>
      </c>
      <c r="D17" s="13">
        <f>$B$3*31*B17*C17</f>
        <v/>
      </c>
      <c r="E17" s="6" t="n"/>
    </row>
    <row r="19">
      <c r="A19" s="3" t="inlineStr">
        <is>
          <t>Year total</t>
        </is>
      </c>
      <c r="D19" s="14">
        <f>SUM(D6:D17)</f>
        <v/>
      </c>
    </row>
    <row r="20">
      <c r="A20" s="3" t="inlineStr">
        <is>
          <t>Peak 4 months share</t>
        </is>
      </c>
      <c r="D20" s="10">
        <f>SUM(D13:D16)/D19</f>
        <v/>
      </c>
    </row>
    <row r="22" ht="44" customHeight="1">
      <c r="A22" s="2" t="inlineStr">
        <is>
          <t>Occupancy and rate figures are placeholders, not benchmarks. Replace them with your own last-year actuals. The peak-share cell shows how much of the year depends on the wedding months.</t>
        </is>
      </c>
    </row>
  </sheetData>
  <mergeCells count="2">
    <mergeCell ref="A22:E22"/>
    <mergeCell ref="A1:E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2026-09-24T19:40:58Z</dcterms:created>
  <dcterms:modified xmlns:dcterms="http://purl.org/dc/terms/" xmlns:xsi="http://www.w3.org/2001/XMLSchema-instance" xsi:type="dcterms:W3CDTF">2026-09-24T19:40:58Z</dcterms:modified>
</cp:coreProperties>
</file>