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ow to use" sheetId="1" state="visible" r:id="rId1"/>
    <sheet xmlns:r="http://schemas.openxmlformats.org/officeDocument/2006/relationships" name="Season calendar" sheetId="2" state="visible" r:id="rId2"/>
    <sheet xmlns:r="http://schemas.openxmlformats.org/officeDocument/2006/relationships" name="Advance tracker" sheetId="3" state="visible" r:id="rId3"/>
  </sheets>
  <definedNames/>
  <calcPr calcId="124519" fullCalcOnLoad="1"/>
</workbook>
</file>

<file path=xl/styles.xml><?xml version="1.0" encoding="utf-8"?>
<styleSheet xmlns="http://schemas.openxmlformats.org/spreadsheetml/2006/main">
  <numFmts count="3">
    <numFmt numFmtId="164" formatCode="yyyy-mm-dd"/>
    <numFmt numFmtId="165" formatCode="dd-mmm-yyyy"/>
    <numFmt numFmtId="166" formatCode="0.0%"/>
  </numFmts>
  <fonts count="5">
    <font>
      <name val="Calibri"/>
      <family val="2"/>
      <color theme="1"/>
      <sz val="11"/>
      <scheme val="minor"/>
    </font>
    <font>
      <b val="1"/>
      <color rgb="001A2B6D"/>
      <sz val="16"/>
    </font>
    <font>
      <i val="1"/>
      <color rgb="00555555"/>
    </font>
    <font>
      <b val="1"/>
    </font>
    <font>
      <b val="1"/>
      <color rgb="00FFFFFF"/>
    </font>
  </fonts>
  <fills count="5">
    <fill>
      <patternFill/>
    </fill>
    <fill>
      <patternFill patternType="gray125"/>
    </fill>
    <fill>
      <patternFill patternType="solid">
        <fgColor rgb="00FFF2CC"/>
        <bgColor rgb="00FFF2CC"/>
      </patternFill>
    </fill>
    <fill>
      <patternFill patternType="solid">
        <fgColor rgb="001A2B6D"/>
        <bgColor rgb="001A2B6D"/>
      </patternFill>
    </fill>
    <fill>
      <patternFill patternType="solid">
        <fgColor rgb="00F2F2F2"/>
        <bgColor rgb="00F2F2F2"/>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23">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0" borderId="0" applyAlignment="1" pivotButton="0" quotePrefix="0" xfId="0">
      <alignment vertical="top" wrapText="1"/>
    </xf>
    <xf numFmtId="165" fontId="0" fillId="2" borderId="1" applyAlignment="1" pivotButton="0" quotePrefix="0" xfId="0">
      <alignment horizontal="right"/>
    </xf>
    <xf numFmtId="0" fontId="4" fillId="3" borderId="1" applyAlignment="1" pivotButton="0" quotePrefix="0" xfId="0">
      <alignment horizontal="center" vertical="center" wrapText="1"/>
    </xf>
    <xf numFmtId="0" fontId="0" fillId="2" borderId="1" applyAlignment="1" pivotButton="0" quotePrefix="0" xfId="0">
      <alignment horizontal="right"/>
    </xf>
    <xf numFmtId="165" fontId="0" fillId="4" borderId="1" applyAlignment="1" pivotButton="0" quotePrefix="0" xfId="0">
      <alignment horizontal="right"/>
    </xf>
    <xf numFmtId="1" fontId="0" fillId="4" borderId="1" applyAlignment="1" pivotButton="0" quotePrefix="0" xfId="0">
      <alignment horizontal="right"/>
    </xf>
    <xf numFmtId="3" fontId="0" fillId="2" borderId="1" applyAlignment="1" pivotButton="0" quotePrefix="0" xfId="0">
      <alignment horizontal="right"/>
    </xf>
    <xf numFmtId="0" fontId="0" fillId="4" borderId="1" applyAlignment="1" pivotButton="0" quotePrefix="0" xfId="0">
      <alignment horizontal="right"/>
    </xf>
    <xf numFmtId="0" fontId="4" fillId="3" borderId="0" pivotButton="0" quotePrefix="0" xfId="0"/>
    <xf numFmtId="0" fontId="0" fillId="3" borderId="0" pivotButton="0" quotePrefix="0" xfId="0"/>
    <xf numFmtId="3" fontId="0" fillId="4" borderId="1" applyAlignment="1" pivotButton="0" quotePrefix="0" xfId="0">
      <alignment horizontal="right"/>
    </xf>
    <xf numFmtId="9" fontId="0" fillId="4" borderId="1" applyAlignment="1" pivotButton="0" quotePrefix="0" xfId="0">
      <alignment horizontal="right"/>
    </xf>
    <xf numFmtId="0" fontId="3" fillId="4" borderId="1" applyAlignment="1" pivotButton="0" quotePrefix="0" xfId="0">
      <alignment horizontal="right"/>
    </xf>
    <xf numFmtId="1" fontId="3" fillId="4" borderId="1" applyAlignment="1" pivotButton="0" quotePrefix="0" xfId="0">
      <alignment horizontal="right"/>
    </xf>
    <xf numFmtId="3" fontId="3" fillId="4" borderId="1" applyAlignment="1" pivotButton="0" quotePrefix="0" xfId="0">
      <alignment horizontal="right"/>
    </xf>
    <xf numFmtId="166" fontId="0" fillId="2" borderId="1" applyAlignment="1" pivotButton="0" quotePrefix="0" xfId="0">
      <alignment horizontal="right"/>
    </xf>
    <xf numFmtId="9" fontId="0" fillId="2" borderId="1" applyAlignment="1" pivotButton="0" quotePrefix="0" xfId="0">
      <alignment horizontal="right"/>
    </xf>
    <xf numFmtId="4" fontId="0" fillId="4" borderId="1" applyAlignment="1" pivotButton="0" quotePrefix="0" xfId="0">
      <alignment horizontal="right"/>
    </xf>
    <xf numFmtId="4" fontId="3" fillId="4" borderId="1" applyAlignment="1" pivotButton="0" quotePrefix="0" xfId="0">
      <alignment horizontal="right"/>
    </xf>
  </cellXfs>
  <cellStyles count="1">
    <cellStyle name="Normal" xfId="0" builtinId="0" hidden="0"/>
  </cellStyles>
  <dxfs count="4">
    <dxf>
      <font>
        <b val="1"/>
        <color rgb="009C0006"/>
      </font>
      <fill>
        <patternFill patternType="solid">
          <fgColor rgb="00F4B6B6"/>
          <bgColor rgb="00F4B6B6"/>
        </patternFill>
      </fill>
    </dxf>
    <dxf>
      <fill>
        <patternFill patternType="solid">
          <fgColor rgb="00FFE699"/>
          <bgColor rgb="00FFE699"/>
        </patternFill>
      </fill>
    </dxf>
    <dxf>
      <fill>
        <patternFill patternType="solid">
          <fgColor rgb="00E2F0D9"/>
          <bgColor rgb="00E2F0D9"/>
        </patternFill>
      </fill>
    </dxf>
    <dxf>
      <fill>
        <patternFill patternType="solid">
          <fgColor rgb="00FFF2CC"/>
          <bgColor rgb="00FFF2CC"/>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24" customWidth="1" min="1" max="1"/>
    <col width="110" customWidth="1" min="2" max="2"/>
  </cols>
  <sheetData>
    <row r="1">
      <c r="A1" s="1" t="inlineStr">
        <is>
          <t>Marriage hall muhurat calendar and advance tracker</t>
        </is>
      </c>
    </row>
    <row r="2">
      <c r="A2" s="2" t="inlineStr">
        <is>
          <t>Two working sheets: a slot calendar with hold expiry, and an advance tracker with the GST split inside each advance.</t>
        </is>
      </c>
    </row>
    <row r="4" ht="48" customHeight="1">
      <c r="A4" s="3" t="inlineStr">
        <is>
          <t>1. Season calendar</t>
        </is>
      </c>
      <c r="B4" s="4" t="inlineStr">
        <is>
          <t>One row per date and shift. Change the dates to your panchang (the sample dates are examples taken from published muhurat lists and differ by region and priest). Set Status with the dropdown. When you set Hold, enter the date the hold was placed; the sheet adds 48 hours and flags holds that are expired or about to expire against the Today cell.</t>
        </is>
      </c>
    </row>
    <row r="5" ht="48" customHeight="1">
      <c r="A5" s="3" t="inlineStr">
        <is>
          <t>2. Advance tracker</t>
        </is>
      </c>
      <c r="B5" s="4" t="inlineStr">
        <is>
          <t>One row per booking. Enter hall rent, guests and the plate rate. The sheet works out the package total at the GST rate you set (5% is the composite rate for a hall plus food package at an ordinary venue), the advance due, and how much GST sits inside that advance so the receipt voucher can show it.</t>
        </is>
      </c>
    </row>
    <row r="6" ht="48" customHeight="1">
      <c r="A6" s="3" t="inlineStr">
        <is>
          <t>3. Yellow cells</t>
        </is>
      </c>
      <c r="B6" s="4" t="inlineStr">
        <is>
          <t>Yellow cells are yours to change. Grey cells are formulas. Do not overwrite grey cells.</t>
        </is>
      </c>
    </row>
    <row r="7" ht="48" customHeight="1">
      <c r="A7" s="3" t="inlineStr">
        <is>
          <t>UPI charges</t>
        </is>
      </c>
      <c r="B7" s="4" t="inlineStr">
        <is>
          <t>From 15 October 2026 a 0.4% merchant discount rate applies to UPI merchant payments above Rs 2,000, capped at Rs 300 a payment; merchants receiving up to Rs 1 lakh a month through UPI QR are exempt; bank transfers carry no MDR. The MDR column is an estimate of the cap logic only. How any charge reaches you depends on your bank or payment provider, so confirm with them.</t>
        </is>
      </c>
    </row>
    <row r="8" ht="48" customHeight="1">
      <c r="A8" s="3" t="inlineStr">
        <is>
          <t>Cash limit</t>
        </is>
      </c>
      <c r="B8" s="4" t="inlineStr">
        <is>
          <t>Section 269ST bars receiving Rs 2 lakh or more in cash in a day, for a single transaction or for a single event. The flag warns you before you take it. Ask for NEFT, RTGS or UPI instead.</t>
        </is>
      </c>
    </row>
    <row r="9" ht="48" customHeight="1">
      <c r="A9" s="3" t="inlineStr">
        <is>
          <t>Tax inside an advance</t>
        </is>
      </c>
      <c r="B9" s="4" t="inlineStr">
        <is>
          <t>The sheet uses the tax-inclusive method: GST in the advance = advance x rate / (100 + rate). This is common practice for a receipt voucher, but your CA decides the treatment for your contracts.</t>
        </is>
      </c>
    </row>
    <row r="10" ht="48" customHeight="1">
      <c r="A10" s="3" t="inlineStr">
        <is>
          <t>Not legal advice</t>
        </is>
      </c>
      <c r="B10" s="4" t="inlineStr">
        <is>
          <t>Sample names, dates and rates are illustrations. Replace them with your own and have your CA confirm GST treatment.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J36"/>
  <sheetViews>
    <sheetView workbookViewId="0">
      <pane ySplit="5" topLeftCell="A6" activePane="bottomLeft" state="frozen"/>
      <selection pane="bottomLeft" activeCell="A1" sqref="A1"/>
    </sheetView>
  </sheetViews>
  <sheetFormatPr baseColWidth="8" defaultRowHeight="15"/>
  <cols>
    <col width="14" customWidth="1" min="1" max="1"/>
    <col width="11" customWidth="1" min="2" max="2"/>
    <col width="12" customWidth="1" min="3" max="3"/>
    <col width="12" customWidth="1" min="4" max="4"/>
    <col width="22" customWidth="1" min="5" max="5"/>
    <col width="14" customWidth="1" min="6" max="6"/>
    <col width="16" customWidth="1" min="7" max="7"/>
    <col width="12" customWidth="1" min="8" max="8"/>
    <col width="16" customWidth="1" min="9" max="9"/>
    <col width="22" customWidth="1" min="10" max="10"/>
  </cols>
  <sheetData>
    <row r="1">
      <c r="A1" s="1" t="inlineStr">
        <is>
          <t>Season calendar: one row per date and shift</t>
        </is>
      </c>
    </row>
    <row r="2">
      <c r="A2" s="2" t="inlineStr">
        <is>
          <t>Set the Today cell, then work down the Flag column each morning.</t>
        </is>
      </c>
    </row>
    <row r="3">
      <c r="A3" s="3" t="inlineStr">
        <is>
          <t>Today</t>
        </is>
      </c>
      <c r="B3" s="5" t="n">
        <v>46351</v>
      </c>
    </row>
    <row r="5">
      <c r="A5" s="6" t="inlineStr">
        <is>
          <t>Date</t>
        </is>
      </c>
      <c r="B5" s="6" t="inlineStr">
        <is>
          <t>Shift</t>
        </is>
      </c>
      <c r="C5" s="6" t="inlineStr">
        <is>
          <t>Muhurat date?</t>
        </is>
      </c>
      <c r="D5" s="6" t="inlineStr">
        <is>
          <t>Status</t>
        </is>
      </c>
      <c r="E5" s="6" t="inlineStr">
        <is>
          <t>Booking ID / family</t>
        </is>
      </c>
      <c r="F5" s="6" t="inlineStr">
        <is>
          <t>Hold placed on</t>
        </is>
      </c>
      <c r="G5" s="6" t="inlineStr">
        <is>
          <t>Hold expires (48 h)</t>
        </is>
      </c>
      <c r="H5" s="6" t="inlineStr">
        <is>
          <t>Hours left on hold</t>
        </is>
      </c>
      <c r="I5" s="6" t="inlineStr">
        <is>
          <t>Rent quoted (Rs)</t>
        </is>
      </c>
      <c r="J5" s="6" t="inlineStr">
        <is>
          <t>Flag</t>
        </is>
      </c>
    </row>
    <row r="6">
      <c r="A6" s="5" t="n">
        <v>46347</v>
      </c>
      <c r="B6" s="7" t="inlineStr">
        <is>
          <t>Morning</t>
        </is>
      </c>
      <c r="C6" s="7" t="inlineStr">
        <is>
          <t>Yes</t>
        </is>
      </c>
      <c r="D6" s="7" t="inlineStr">
        <is>
          <t>Free</t>
        </is>
      </c>
      <c r="E6" s="7" t="n"/>
      <c r="F6" s="5" t="n"/>
      <c r="G6" s="8">
        <f>IF(AND(D6="Hold",F6&lt;&gt;""),F6+2,"")</f>
        <v/>
      </c>
      <c r="H6" s="9">
        <f>IF(G6="","",MAX(0,(G6-$B$3)*24))</f>
        <v/>
      </c>
      <c r="I6" s="10" t="n">
        <v>180000</v>
      </c>
      <c r="J6" s="11">
        <f>IF(AND(D6="Hold",G6&lt;&gt;""),IF($B$3&gt;=G6,"RELEASE NOW",IF(G6-$B$3&lt;=1,"Expires within 24 h","")),"")</f>
        <v/>
      </c>
    </row>
    <row r="7">
      <c r="A7" s="5" t="n">
        <v>46347</v>
      </c>
      <c r="B7" s="7" t="inlineStr">
        <is>
          <t>Evening</t>
        </is>
      </c>
      <c r="C7" s="7" t="inlineStr">
        <is>
          <t>Yes</t>
        </is>
      </c>
      <c r="D7" s="7" t="inlineStr">
        <is>
          <t>Confirmed</t>
        </is>
      </c>
      <c r="E7" s="7" t="inlineStr">
        <is>
          <t>B-099 Mehta</t>
        </is>
      </c>
      <c r="F7" s="5" t="n"/>
      <c r="G7" s="8">
        <f>IF(AND(D7="Hold",F7&lt;&gt;""),F7+2,"")</f>
        <v/>
      </c>
      <c r="H7" s="9">
        <f>IF(G7="","",MAX(0,(G7-$B$3)*24))</f>
        <v/>
      </c>
      <c r="I7" s="10" t="n">
        <v>180000</v>
      </c>
      <c r="J7" s="11">
        <f>IF(AND(D7="Hold",G7&lt;&gt;""),IF($B$3&gt;=G7,"RELEASE NOW",IF(G7-$B$3&lt;=1,"Expires within 24 h","")),"")</f>
        <v/>
      </c>
    </row>
    <row r="8">
      <c r="A8" s="5" t="n">
        <v>46351</v>
      </c>
      <c r="B8" s="7" t="inlineStr">
        <is>
          <t>Morning</t>
        </is>
      </c>
      <c r="C8" s="7" t="inlineStr">
        <is>
          <t>Yes</t>
        </is>
      </c>
      <c r="D8" s="7" t="inlineStr">
        <is>
          <t>Confirmed</t>
        </is>
      </c>
      <c r="E8" s="7" t="inlineStr">
        <is>
          <t>B-100 Reddy</t>
        </is>
      </c>
      <c r="F8" s="5" t="n"/>
      <c r="G8" s="8">
        <f>IF(AND(D8="Hold",F8&lt;&gt;""),F8+2,"")</f>
        <v/>
      </c>
      <c r="H8" s="9">
        <f>IF(G8="","",MAX(0,(G8-$B$3)*24))</f>
        <v/>
      </c>
      <c r="I8" s="10" t="n">
        <v>180000</v>
      </c>
      <c r="J8" s="11">
        <f>IF(AND(D8="Hold",G8&lt;&gt;""),IF($B$3&gt;=G8,"RELEASE NOW",IF(G8-$B$3&lt;=1,"Expires within 24 h","")),"")</f>
        <v/>
      </c>
    </row>
    <row r="9">
      <c r="A9" s="5" t="n">
        <v>46351</v>
      </c>
      <c r="B9" s="7" t="inlineStr">
        <is>
          <t>Evening</t>
        </is>
      </c>
      <c r="C9" s="7" t="inlineStr">
        <is>
          <t>Yes</t>
        </is>
      </c>
      <c r="D9" s="7" t="inlineStr">
        <is>
          <t>Hold</t>
        </is>
      </c>
      <c r="E9" s="7" t="inlineStr">
        <is>
          <t>B-101 Sharma</t>
        </is>
      </c>
      <c r="F9" s="5" t="n">
        <v>46350</v>
      </c>
      <c r="G9" s="8">
        <f>IF(AND(D9="Hold",F9&lt;&gt;""),F9+2,"")</f>
        <v/>
      </c>
      <c r="H9" s="9">
        <f>IF(G9="","",MAX(0,(G9-$B$3)*24))</f>
        <v/>
      </c>
      <c r="I9" s="10" t="n">
        <v>180000</v>
      </c>
      <c r="J9" s="11">
        <f>IF(AND(D9="Hold",G9&lt;&gt;""),IF($B$3&gt;=G9,"RELEASE NOW",IF(G9-$B$3&lt;=1,"Expires within 24 h","")),"")</f>
        <v/>
      </c>
    </row>
    <row r="10">
      <c r="A10" s="5" t="n">
        <v>46352</v>
      </c>
      <c r="B10" s="7" t="inlineStr">
        <is>
          <t>Morning</t>
        </is>
      </c>
      <c r="C10" s="7" t="inlineStr">
        <is>
          <t>Yes</t>
        </is>
      </c>
      <c r="D10" s="7" t="inlineStr">
        <is>
          <t>Free</t>
        </is>
      </c>
      <c r="E10" s="7" t="n"/>
      <c r="F10" s="5" t="n"/>
      <c r="G10" s="8">
        <f>IF(AND(D10="Hold",F10&lt;&gt;""),F10+2,"")</f>
        <v/>
      </c>
      <c r="H10" s="9">
        <f>IF(G10="","",MAX(0,(G10-$B$3)*24))</f>
        <v/>
      </c>
      <c r="I10" s="10" t="n">
        <v>180000</v>
      </c>
      <c r="J10" s="11">
        <f>IF(AND(D10="Hold",G10&lt;&gt;""),IF($B$3&gt;=G10,"RELEASE NOW",IF(G10-$B$3&lt;=1,"Expires within 24 h","")),"")</f>
        <v/>
      </c>
    </row>
    <row r="11">
      <c r="A11" s="5" t="n">
        <v>46352</v>
      </c>
      <c r="B11" s="7" t="inlineStr">
        <is>
          <t>Evening</t>
        </is>
      </c>
      <c r="C11" s="7" t="inlineStr">
        <is>
          <t>Yes</t>
        </is>
      </c>
      <c r="D11" s="7" t="inlineStr">
        <is>
          <t>Hold</t>
        </is>
      </c>
      <c r="E11" s="7" t="inlineStr">
        <is>
          <t>B-105 Gupta</t>
        </is>
      </c>
      <c r="F11" s="5" t="n">
        <v>46349</v>
      </c>
      <c r="G11" s="8">
        <f>IF(AND(D11="Hold",F11&lt;&gt;""),F11+2,"")</f>
        <v/>
      </c>
      <c r="H11" s="9">
        <f>IF(G11="","",MAX(0,(G11-$B$3)*24))</f>
        <v/>
      </c>
      <c r="I11" s="10" t="n">
        <v>180000</v>
      </c>
      <c r="J11" s="11">
        <f>IF(AND(D11="Hold",G11&lt;&gt;""),IF($B$3&gt;=G11,"RELEASE NOW",IF(G11-$B$3&lt;=1,"Expires within 24 h","")),"")</f>
        <v/>
      </c>
    </row>
    <row r="12">
      <c r="A12" s="5" t="n">
        <v>46359</v>
      </c>
      <c r="B12" s="7" t="inlineStr">
        <is>
          <t>Morning</t>
        </is>
      </c>
      <c r="C12" s="7" t="inlineStr">
        <is>
          <t>Yes</t>
        </is>
      </c>
      <c r="D12" s="7" t="inlineStr">
        <is>
          <t>Free</t>
        </is>
      </c>
      <c r="E12" s="7" t="n"/>
      <c r="F12" s="5" t="n"/>
      <c r="G12" s="8">
        <f>IF(AND(D12="Hold",F12&lt;&gt;""),F12+2,"")</f>
        <v/>
      </c>
      <c r="H12" s="9">
        <f>IF(G12="","",MAX(0,(G12-$B$3)*24))</f>
        <v/>
      </c>
      <c r="I12" s="10" t="n">
        <v>150000</v>
      </c>
      <c r="J12" s="11">
        <f>IF(AND(D12="Hold",G12&lt;&gt;""),IF($B$3&gt;=G12,"RELEASE NOW",IF(G12-$B$3&lt;=1,"Expires within 24 h","")),"")</f>
        <v/>
      </c>
    </row>
    <row r="13">
      <c r="A13" s="5" t="n">
        <v>46359</v>
      </c>
      <c r="B13" s="7" t="inlineStr">
        <is>
          <t>Evening</t>
        </is>
      </c>
      <c r="C13" s="7" t="inlineStr">
        <is>
          <t>Yes</t>
        </is>
      </c>
      <c r="D13" s="7" t="inlineStr">
        <is>
          <t>Confirmed</t>
        </is>
      </c>
      <c r="E13" s="7" t="inlineStr">
        <is>
          <t>B-102 Iyer</t>
        </is>
      </c>
      <c r="F13" s="5" t="n"/>
      <c r="G13" s="8">
        <f>IF(AND(D13="Hold",F13&lt;&gt;""),F13+2,"")</f>
        <v/>
      </c>
      <c r="H13" s="9">
        <f>IF(G13="","",MAX(0,(G13-$B$3)*24))</f>
        <v/>
      </c>
      <c r="I13" s="10" t="n">
        <v>150000</v>
      </c>
      <c r="J13" s="11">
        <f>IF(AND(D13="Hold",G13&lt;&gt;""),IF($B$3&gt;=G13,"RELEASE NOW",IF(G13-$B$3&lt;=1,"Expires within 24 h","")),"")</f>
        <v/>
      </c>
    </row>
    <row r="14">
      <c r="A14" s="5" t="n">
        <v>46360</v>
      </c>
      <c r="B14" s="7" t="inlineStr">
        <is>
          <t>Morning</t>
        </is>
      </c>
      <c r="C14" s="7" t="inlineStr">
        <is>
          <t>Yes</t>
        </is>
      </c>
      <c r="D14" s="7" t="inlineStr">
        <is>
          <t>Blocked</t>
        </is>
      </c>
      <c r="E14" s="7" t="inlineStr">
        <is>
          <t>Maintenance</t>
        </is>
      </c>
      <c r="F14" s="5" t="n"/>
      <c r="G14" s="8">
        <f>IF(AND(D14="Hold",F14&lt;&gt;""),F14+2,"")</f>
        <v/>
      </c>
      <c r="H14" s="9">
        <f>IF(G14="","",MAX(0,(G14-$B$3)*24))</f>
        <v/>
      </c>
      <c r="I14" s="10" t="n">
        <v>150000</v>
      </c>
      <c r="J14" s="11">
        <f>IF(AND(D14="Hold",G14&lt;&gt;""),IF($B$3&gt;=G14,"RELEASE NOW",IF(G14-$B$3&lt;=1,"Expires within 24 h","")),"")</f>
        <v/>
      </c>
    </row>
    <row r="15">
      <c r="A15" s="5" t="n">
        <v>46360</v>
      </c>
      <c r="B15" s="7" t="inlineStr">
        <is>
          <t>Evening</t>
        </is>
      </c>
      <c r="C15" s="7" t="inlineStr">
        <is>
          <t>Yes</t>
        </is>
      </c>
      <c r="D15" s="7" t="inlineStr">
        <is>
          <t>Free</t>
        </is>
      </c>
      <c r="E15" s="7" t="n"/>
      <c r="F15" s="5" t="n"/>
      <c r="G15" s="8">
        <f>IF(AND(D15="Hold",F15&lt;&gt;""),F15+2,"")</f>
        <v/>
      </c>
      <c r="H15" s="9">
        <f>IF(G15="","",MAX(0,(G15-$B$3)*24))</f>
        <v/>
      </c>
      <c r="I15" s="10" t="n">
        <v>150000</v>
      </c>
      <c r="J15" s="11">
        <f>IF(AND(D15="Hold",G15&lt;&gt;""),IF($B$3&gt;=G15,"RELEASE NOW",IF(G15-$B$3&lt;=1,"Expires within 24 h","")),"")</f>
        <v/>
      </c>
    </row>
    <row r="16">
      <c r="A16" s="5" t="n">
        <v>46362</v>
      </c>
      <c r="B16" s="7" t="inlineStr">
        <is>
          <t>Morning</t>
        </is>
      </c>
      <c r="C16" s="7" t="inlineStr">
        <is>
          <t>Yes</t>
        </is>
      </c>
      <c r="D16" s="7" t="inlineStr">
        <is>
          <t>Confirmed</t>
        </is>
      </c>
      <c r="E16" s="7" t="inlineStr">
        <is>
          <t>B-103 Khan</t>
        </is>
      </c>
      <c r="F16" s="5" t="n"/>
      <c r="G16" s="8">
        <f>IF(AND(D16="Hold",F16&lt;&gt;""),F16+2,"")</f>
        <v/>
      </c>
      <c r="H16" s="9">
        <f>IF(G16="","",MAX(0,(G16-$B$3)*24))</f>
        <v/>
      </c>
      <c r="I16" s="10" t="n">
        <v>120000</v>
      </c>
      <c r="J16" s="11">
        <f>IF(AND(D16="Hold",G16&lt;&gt;""),IF($B$3&gt;=G16,"RELEASE NOW",IF(G16-$B$3&lt;=1,"Expires within 24 h","")),"")</f>
        <v/>
      </c>
    </row>
    <row r="17">
      <c r="A17" s="5" t="n">
        <v>46362</v>
      </c>
      <c r="B17" s="7" t="inlineStr">
        <is>
          <t>Evening</t>
        </is>
      </c>
      <c r="C17" s="7" t="inlineStr">
        <is>
          <t>Yes</t>
        </is>
      </c>
      <c r="D17" s="7" t="inlineStr">
        <is>
          <t>Free</t>
        </is>
      </c>
      <c r="E17" s="7" t="n"/>
      <c r="F17" s="5" t="n"/>
      <c r="G17" s="8">
        <f>IF(AND(D17="Hold",F17&lt;&gt;""),F17+2,"")</f>
        <v/>
      </c>
      <c r="H17" s="9">
        <f>IF(G17="","",MAX(0,(G17-$B$3)*24))</f>
        <v/>
      </c>
      <c r="I17" s="10" t="n">
        <v>120000</v>
      </c>
      <c r="J17" s="11">
        <f>IF(AND(D17="Hold",G17&lt;&gt;""),IF($B$3&gt;=G17,"RELEASE NOW",IF(G17-$B$3&lt;=1,"Expires within 24 h","")),"")</f>
        <v/>
      </c>
    </row>
    <row r="18">
      <c r="A18" s="5" t="n">
        <v>46366</v>
      </c>
      <c r="B18" s="7" t="inlineStr">
        <is>
          <t>Morning</t>
        </is>
      </c>
      <c r="C18" s="7" t="inlineStr">
        <is>
          <t>Yes</t>
        </is>
      </c>
      <c r="D18" s="7" t="inlineStr">
        <is>
          <t>Free</t>
        </is>
      </c>
      <c r="E18" s="7" t="n"/>
      <c r="F18" s="5" t="n"/>
      <c r="G18" s="8">
        <f>IF(AND(D18="Hold",F18&lt;&gt;""),F18+2,"")</f>
        <v/>
      </c>
      <c r="H18" s="9">
        <f>IF(G18="","",MAX(0,(G18-$B$3)*24))</f>
        <v/>
      </c>
      <c r="I18" s="10" t="n">
        <v>200000</v>
      </c>
      <c r="J18" s="11">
        <f>IF(AND(D18="Hold",G18&lt;&gt;""),IF($B$3&gt;=G18,"RELEASE NOW",IF(G18-$B$3&lt;=1,"Expires within 24 h","")),"")</f>
        <v/>
      </c>
    </row>
    <row r="19">
      <c r="A19" s="5" t="n">
        <v>46366</v>
      </c>
      <c r="B19" s="7" t="inlineStr">
        <is>
          <t>Evening</t>
        </is>
      </c>
      <c r="C19" s="7" t="inlineStr">
        <is>
          <t>Yes</t>
        </is>
      </c>
      <c r="D19" s="7" t="inlineStr">
        <is>
          <t>Confirmed</t>
        </is>
      </c>
      <c r="E19" s="7" t="inlineStr">
        <is>
          <t>B-104 Patel</t>
        </is>
      </c>
      <c r="F19" s="5" t="n"/>
      <c r="G19" s="8">
        <f>IF(AND(D19="Hold",F19&lt;&gt;""),F19+2,"")</f>
        <v/>
      </c>
      <c r="H19" s="9">
        <f>IF(G19="","",MAX(0,(G19-$B$3)*24))</f>
        <v/>
      </c>
      <c r="I19" s="10" t="n">
        <v>200000</v>
      </c>
      <c r="J19" s="11">
        <f>IF(AND(D19="Hold",G19&lt;&gt;""),IF($B$3&gt;=G19,"RELEASE NOW",IF(G19-$B$3&lt;=1,"Expires within 24 h","")),"")</f>
        <v/>
      </c>
    </row>
    <row r="20">
      <c r="A20" s="5" t="n">
        <v>46368</v>
      </c>
      <c r="B20" s="7" t="inlineStr">
        <is>
          <t>Morning</t>
        </is>
      </c>
      <c r="C20" s="7" t="inlineStr">
        <is>
          <t>Yes</t>
        </is>
      </c>
      <c r="D20" s="7" t="inlineStr">
        <is>
          <t>Free</t>
        </is>
      </c>
      <c r="E20" s="7" t="n"/>
      <c r="F20" s="5" t="n"/>
      <c r="G20" s="8">
        <f>IF(AND(D20="Hold",F20&lt;&gt;""),F20+2,"")</f>
        <v/>
      </c>
      <c r="H20" s="9">
        <f>IF(G20="","",MAX(0,(G20-$B$3)*24))</f>
        <v/>
      </c>
      <c r="I20" s="10" t="n">
        <v>200000</v>
      </c>
      <c r="J20" s="11">
        <f>IF(AND(D20="Hold",G20&lt;&gt;""),IF($B$3&gt;=G20,"RELEASE NOW",IF(G20-$B$3&lt;=1,"Expires within 24 h","")),"")</f>
        <v/>
      </c>
    </row>
    <row r="21">
      <c r="A21" s="5" t="n">
        <v>46368</v>
      </c>
      <c r="B21" s="7" t="inlineStr">
        <is>
          <t>Evening</t>
        </is>
      </c>
      <c r="C21" s="7" t="inlineStr">
        <is>
          <t>Yes</t>
        </is>
      </c>
      <c r="D21" s="7" t="inlineStr">
        <is>
          <t>Hold</t>
        </is>
      </c>
      <c r="E21" s="7" t="inlineStr">
        <is>
          <t>B-106 Nair</t>
        </is>
      </c>
      <c r="F21" s="5" t="n">
        <v>46351</v>
      </c>
      <c r="G21" s="8">
        <f>IF(AND(D21="Hold",F21&lt;&gt;""),F21+2,"")</f>
        <v/>
      </c>
      <c r="H21" s="9">
        <f>IF(G21="","",MAX(0,(G21-$B$3)*24))</f>
        <v/>
      </c>
      <c r="I21" s="10" t="n">
        <v>200000</v>
      </c>
      <c r="J21" s="11">
        <f>IF(AND(D21="Hold",G21&lt;&gt;""),IF($B$3&gt;=G21,"RELEASE NOW",IF(G21-$B$3&lt;=1,"Expires within 24 h","")),"")</f>
        <v/>
      </c>
    </row>
    <row r="22">
      <c r="A22" s="5" t="n"/>
      <c r="B22" s="7" t="n"/>
      <c r="C22" s="7" t="n"/>
      <c r="D22" s="7" t="n"/>
      <c r="E22" s="7" t="n"/>
      <c r="F22" s="5" t="n"/>
      <c r="G22" s="8">
        <f>IF(AND(D22="Hold",F22&lt;&gt;""),F22+2,"")</f>
        <v/>
      </c>
      <c r="H22" s="9">
        <f>IF(G22="","",MAX(0,(G22-$B$3)*24))</f>
        <v/>
      </c>
      <c r="I22" s="10" t="n"/>
      <c r="J22" s="11">
        <f>IF(AND(D22="Hold",G22&lt;&gt;""),IF($B$3&gt;=G22,"RELEASE NOW",IF(G22-$B$3&lt;=1,"Expires within 24 h","")),"")</f>
        <v/>
      </c>
    </row>
    <row r="23">
      <c r="A23" s="5" t="n"/>
      <c r="B23" s="7" t="n"/>
      <c r="C23" s="7" t="n"/>
      <c r="D23" s="7" t="n"/>
      <c r="E23" s="7" t="n"/>
      <c r="F23" s="5" t="n"/>
      <c r="G23" s="8">
        <f>IF(AND(D23="Hold",F23&lt;&gt;""),F23+2,"")</f>
        <v/>
      </c>
      <c r="H23" s="9">
        <f>IF(G23="","",MAX(0,(G23-$B$3)*24))</f>
        <v/>
      </c>
      <c r="I23" s="10" t="n"/>
      <c r="J23" s="11">
        <f>IF(AND(D23="Hold",G23&lt;&gt;""),IF($B$3&gt;=G23,"RELEASE NOW",IF(G23-$B$3&lt;=1,"Expires within 24 h","")),"")</f>
        <v/>
      </c>
    </row>
    <row r="24">
      <c r="A24" s="5" t="n"/>
      <c r="B24" s="7" t="n"/>
      <c r="C24" s="7" t="n"/>
      <c r="D24" s="7" t="n"/>
      <c r="E24" s="7" t="n"/>
      <c r="F24" s="5" t="n"/>
      <c r="G24" s="8">
        <f>IF(AND(D24="Hold",F24&lt;&gt;""),F24+2,"")</f>
        <v/>
      </c>
      <c r="H24" s="9">
        <f>IF(G24="","",MAX(0,(G24-$B$3)*24))</f>
        <v/>
      </c>
      <c r="I24" s="10" t="n"/>
      <c r="J24" s="11">
        <f>IF(AND(D24="Hold",G24&lt;&gt;""),IF($B$3&gt;=G24,"RELEASE NOW",IF(G24-$B$3&lt;=1,"Expires within 24 h","")),"")</f>
        <v/>
      </c>
    </row>
    <row r="25">
      <c r="A25" s="5" t="n"/>
      <c r="B25" s="7" t="n"/>
      <c r="C25" s="7" t="n"/>
      <c r="D25" s="7" t="n"/>
      <c r="E25" s="7" t="n"/>
      <c r="F25" s="5" t="n"/>
      <c r="G25" s="8">
        <f>IF(AND(D25="Hold",F25&lt;&gt;""),F25+2,"")</f>
        <v/>
      </c>
      <c r="H25" s="9">
        <f>IF(G25="","",MAX(0,(G25-$B$3)*24))</f>
        <v/>
      </c>
      <c r="I25" s="10" t="n"/>
      <c r="J25" s="11">
        <f>IF(AND(D25="Hold",G25&lt;&gt;""),IF($B$3&gt;=G25,"RELEASE NOW",IF(G25-$B$3&lt;=1,"Expires within 24 h","")),"")</f>
        <v/>
      </c>
    </row>
    <row r="28">
      <c r="A28" s="12" t="inlineStr">
        <is>
          <t>Season summary</t>
        </is>
      </c>
      <c r="B28" s="13" t="n"/>
      <c r="C28" s="13" t="n"/>
      <c r="D28" s="13" t="n"/>
    </row>
    <row r="29">
      <c r="A29" s="6" t="inlineStr">
        <is>
          <t>Status</t>
        </is>
      </c>
      <c r="B29" s="6" t="inlineStr">
        <is>
          <t>Slots</t>
        </is>
      </c>
      <c r="C29" s="6" t="inlineStr">
        <is>
          <t>Rent quoted (Rs)</t>
        </is>
      </c>
      <c r="D29" s="6" t="inlineStr">
        <is>
          <t>Share of slots</t>
        </is>
      </c>
    </row>
    <row r="30">
      <c r="A30" s="11" t="inlineStr">
        <is>
          <t>Free</t>
        </is>
      </c>
      <c r="B30" s="9">
        <f>COUNTIF($D$6:$D$25,A30)</f>
        <v/>
      </c>
      <c r="C30" s="14">
        <f>SUMIF($D$6:$D$25,A30,$I$6:$I$25)</f>
        <v/>
      </c>
      <c r="D30" s="15">
        <f>IF(SUM($B$30:$B$33)=0,0,B30/SUM($B$30:$B$33))</f>
        <v/>
      </c>
    </row>
    <row r="31">
      <c r="A31" s="11" t="inlineStr">
        <is>
          <t>Hold</t>
        </is>
      </c>
      <c r="B31" s="9">
        <f>COUNTIF($D$6:$D$25,A31)</f>
        <v/>
      </c>
      <c r="C31" s="14">
        <f>SUMIF($D$6:$D$25,A31,$I$6:$I$25)</f>
        <v/>
      </c>
      <c r="D31" s="15">
        <f>IF(SUM($B$30:$B$33)=0,0,B31/SUM($B$30:$B$33))</f>
        <v/>
      </c>
    </row>
    <row r="32">
      <c r="A32" s="11" t="inlineStr">
        <is>
          <t>Confirmed</t>
        </is>
      </c>
      <c r="B32" s="9">
        <f>COUNTIF($D$6:$D$25,A32)</f>
        <v/>
      </c>
      <c r="C32" s="14">
        <f>SUMIF($D$6:$D$25,A32,$I$6:$I$25)</f>
        <v/>
      </c>
      <c r="D32" s="15">
        <f>IF(SUM($B$30:$B$33)=0,0,B32/SUM($B$30:$B$33))</f>
        <v/>
      </c>
    </row>
    <row r="33">
      <c r="A33" s="11" t="inlineStr">
        <is>
          <t>Blocked</t>
        </is>
      </c>
      <c r="B33" s="9">
        <f>COUNTIF($D$6:$D$25,A33)</f>
        <v/>
      </c>
      <c r="C33" s="14">
        <f>SUMIF($D$6:$D$25,A33,$I$6:$I$25)</f>
        <v/>
      </c>
      <c r="D33" s="15">
        <f>IF(SUM($B$30:$B$33)=0,0,B33/SUM($B$30:$B$33))</f>
        <v/>
      </c>
    </row>
    <row r="34">
      <c r="A34" s="16" t="inlineStr">
        <is>
          <t>Total (rows with a date)</t>
        </is>
      </c>
      <c r="B34" s="17">
        <f>SUM(B30:B33)</f>
        <v/>
      </c>
      <c r="C34" s="18">
        <f>SUM(C30:C33)</f>
        <v/>
      </c>
    </row>
    <row r="35">
      <c r="A35" t="inlineStr">
        <is>
          <t>Rent sitting on holds today</t>
        </is>
      </c>
      <c r="C35" s="14">
        <f>C31</f>
        <v/>
      </c>
    </row>
    <row r="36">
      <c r="A36" t="inlineStr">
        <is>
          <t>Holds to release now</t>
        </is>
      </c>
      <c r="C36" s="9">
        <f>COUNTIF($J$6:$J$25,"RELEASE NOW")</f>
        <v/>
      </c>
    </row>
  </sheetData>
  <conditionalFormatting sqref="J6:J25">
    <cfRule type="expression" priority="1" dxfId="0">
      <formula>J6="RELEASE NOW"</formula>
    </cfRule>
    <cfRule type="expression" priority="2" dxfId="1">
      <formula>J6="Expires within 24 h"</formula>
    </cfRule>
  </conditionalFormatting>
  <conditionalFormatting sqref="D6:D25">
    <cfRule type="expression" priority="3" dxfId="2">
      <formula>D6="Confirmed"</formula>
    </cfRule>
    <cfRule type="expression" priority="4" dxfId="3">
      <formula>D6="Hold"</formula>
    </cfRule>
  </conditionalFormatting>
  <dataValidations count="2">
    <dataValidation sqref="D6:D25" showDropDown="0" showInputMessage="0" showErrorMessage="0" allowBlank="0" type="list">
      <formula1>"Free,Hold,Confirmed,Blocked"</formula1>
    </dataValidation>
    <dataValidation sqref="B6:B25" showDropDown="0" showInputMessage="0" showErrorMessage="0" allowBlank="1" type="list">
      <formula1>"Morning,Evening,Full day"</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W24"/>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3" customWidth="1" min="3" max="3"/>
    <col width="9" customWidth="1" min="4" max="4"/>
    <col width="8" customWidth="1" min="5" max="5"/>
    <col width="12" customWidth="1" min="6" max="6"/>
    <col width="11" customWidth="1" min="7" max="7"/>
    <col width="14" customWidth="1" min="8" max="8"/>
    <col width="8" customWidth="1" min="9" max="9"/>
    <col width="10" customWidth="1" min="10" max="10"/>
    <col width="12" customWidth="1" min="11" max="11"/>
    <col width="9" customWidth="1" min="12" max="12"/>
    <col width="13" customWidth="1" min="13" max="13"/>
    <col width="13" customWidth="1" min="14" max="14"/>
    <col width="14" customWidth="1" min="15" max="15"/>
    <col width="12" customWidth="1" min="16" max="16"/>
    <col width="12" customWidth="1" min="17" max="17"/>
    <col width="10" customWidth="1" min="18" max="18"/>
    <col width="12" customWidth="1" min="19" max="19"/>
    <col width="10" customWidth="1" min="20" max="20"/>
    <col width="12" customWidth="1" min="21" max="21"/>
    <col width="12" customWidth="1" min="22" max="22"/>
    <col width="26" customWidth="1" min="23" max="23"/>
  </cols>
  <sheetData>
    <row r="1">
      <c r="A1" s="1" t="inlineStr">
        <is>
          <t>Advance tracker: package total, advance due and the GST inside it</t>
        </is>
      </c>
    </row>
    <row r="2">
      <c r="A2" s="2" t="inlineStr">
        <is>
          <t>Sample rows use hall rent + food as one package at 5% (ordinary venue). Change the GST rate cell for a hall-only booking (18%).</t>
        </is>
      </c>
    </row>
    <row r="4" ht="48" customHeight="1">
      <c r="A4" s="6" t="inlineStr">
        <is>
          <t>Booking ID</t>
        </is>
      </c>
      <c r="B4" s="6" t="inlineStr">
        <is>
          <t>Family</t>
        </is>
      </c>
      <c r="C4" s="6" t="inlineStr">
        <is>
          <t>Function date</t>
        </is>
      </c>
      <c r="D4" s="6" t="inlineStr">
        <is>
          <t>Shift</t>
        </is>
      </c>
      <c r="E4" s="6" t="inlineStr">
        <is>
          <t>Guests</t>
        </is>
      </c>
      <c r="F4" s="6" t="inlineStr">
        <is>
          <t>Hall rent (Rs)</t>
        </is>
      </c>
      <c r="G4" s="6" t="inlineStr">
        <is>
          <t>Rate per plate (Rs)</t>
        </is>
      </c>
      <c r="H4" s="6" t="inlineStr">
        <is>
          <t>Package taxable (Rs)</t>
        </is>
      </c>
      <c r="I4" s="6" t="inlineStr">
        <is>
          <t>GST rate</t>
        </is>
      </c>
      <c r="J4" s="6" t="inlineStr">
        <is>
          <t>GST (Rs)</t>
        </is>
      </c>
      <c r="K4" s="6" t="inlineStr">
        <is>
          <t>Total (Rs)</t>
        </is>
      </c>
      <c r="L4" s="6" t="inlineStr">
        <is>
          <t>Advance %</t>
        </is>
      </c>
      <c r="M4" s="6" t="inlineStr">
        <is>
          <t>Advance due (Rs)</t>
        </is>
      </c>
      <c r="N4" s="6" t="inlineStr">
        <is>
          <t>GST inside advance (Rs)</t>
        </is>
      </c>
      <c r="O4" s="6" t="inlineStr">
        <is>
          <t>Taxable part of advance (Rs)</t>
        </is>
      </c>
      <c r="P4" s="6" t="inlineStr">
        <is>
          <t>CGST in advance (Rs)</t>
        </is>
      </c>
      <c r="Q4" s="6" t="inlineStr">
        <is>
          <t>SGST in advance (Rs)</t>
        </is>
      </c>
      <c r="R4" s="6" t="inlineStr">
        <is>
          <t>Payment mode</t>
        </is>
      </c>
      <c r="S4" s="6" t="inlineStr">
        <is>
          <t>Received (Rs)</t>
        </is>
      </c>
      <c r="T4" s="6" t="inlineStr">
        <is>
          <t>Receipt no.</t>
        </is>
      </c>
      <c r="U4" s="6" t="inlineStr">
        <is>
          <t>Balance (Rs)</t>
        </is>
      </c>
      <c r="V4" s="6" t="inlineStr">
        <is>
          <t>UPI MDR estimate (Rs)</t>
        </is>
      </c>
      <c r="W4" s="6" t="inlineStr">
        <is>
          <t>Cash-limit flag</t>
        </is>
      </c>
    </row>
    <row r="5">
      <c r="A5" s="7" t="inlineStr">
        <is>
          <t>B-101</t>
        </is>
      </c>
      <c r="B5" s="7" t="inlineStr">
        <is>
          <t>Sharma</t>
        </is>
      </c>
      <c r="C5" s="5" t="n">
        <v>46351</v>
      </c>
      <c r="D5" s="7" t="inlineStr">
        <is>
          <t>Evening</t>
        </is>
      </c>
      <c r="E5" s="10" t="n">
        <v>400</v>
      </c>
      <c r="F5" s="10" t="n">
        <v>180000</v>
      </c>
      <c r="G5" s="10" t="n">
        <v>850</v>
      </c>
      <c r="H5" s="14">
        <f>IF(F5="","",F5+E5*G5)</f>
        <v/>
      </c>
      <c r="I5" s="19" t="n">
        <v>0.05</v>
      </c>
      <c r="J5" s="14">
        <f>IF(H5="","",ROUND(H5*I5,0))</f>
        <v/>
      </c>
      <c r="K5" s="14">
        <f>IF(H5="","",H5+J5)</f>
        <v/>
      </c>
      <c r="L5" s="20" t="n">
        <v>0.25</v>
      </c>
      <c r="M5" s="14">
        <f>IF(K5="","",ROUND(K5*L5,0))</f>
        <v/>
      </c>
      <c r="N5" s="14">
        <f>IF(M5="","",ROUND(M5*I5/(1+I5),0))</f>
        <v/>
      </c>
      <c r="O5" s="14">
        <f>IF(M5="","",M5-N5)</f>
        <v/>
      </c>
      <c r="P5" s="21">
        <f>IF(N5="","",N5/2)</f>
        <v/>
      </c>
      <c r="Q5" s="21">
        <f>IF(N5="","",N5/2)</f>
        <v/>
      </c>
      <c r="R5" s="7" t="inlineStr">
        <is>
          <t>UPI</t>
        </is>
      </c>
      <c r="S5" s="10" t="n">
        <v>136500</v>
      </c>
      <c r="T5" s="7" t="inlineStr">
        <is>
          <t>RV-0141</t>
        </is>
      </c>
      <c r="U5" s="14">
        <f>IF(K5="","",K5-N(S5))</f>
        <v/>
      </c>
      <c r="V5" s="21">
        <f>IF(AND(R5="UPI",N(S5)&gt;2000),MIN(ROUND(S5*0.004,2),300),0)</f>
        <v/>
      </c>
      <c r="W5" s="11">
        <f>IF(AND(R5="Cash",N(S5)&gt;=200000),"Above Rs 2 lakh cash limit","")</f>
        <v/>
      </c>
    </row>
    <row r="6">
      <c r="A6" s="7" t="inlineStr">
        <is>
          <t>B-102</t>
        </is>
      </c>
      <c r="B6" s="7" t="inlineStr">
        <is>
          <t>Iyer</t>
        </is>
      </c>
      <c r="C6" s="5" t="n">
        <v>46359</v>
      </c>
      <c r="D6" s="7" t="inlineStr">
        <is>
          <t>Evening</t>
        </is>
      </c>
      <c r="E6" s="10" t="n">
        <v>300</v>
      </c>
      <c r="F6" s="10" t="n">
        <v>150000</v>
      </c>
      <c r="G6" s="10" t="n">
        <v>900</v>
      </c>
      <c r="H6" s="14">
        <f>IF(F6="","",F6+E6*G6)</f>
        <v/>
      </c>
      <c r="I6" s="19" t="n">
        <v>0.05</v>
      </c>
      <c r="J6" s="14">
        <f>IF(H6="","",ROUND(H6*I6,0))</f>
        <v/>
      </c>
      <c r="K6" s="14">
        <f>IF(H6="","",H6+J6)</f>
        <v/>
      </c>
      <c r="L6" s="20" t="n">
        <v>0.25</v>
      </c>
      <c r="M6" s="14">
        <f>IF(K6="","",ROUND(K6*L6,0))</f>
        <v/>
      </c>
      <c r="N6" s="14">
        <f>IF(M6="","",ROUND(M6*I6/(1+I6),0))</f>
        <v/>
      </c>
      <c r="O6" s="14">
        <f>IF(M6="","",M6-N6)</f>
        <v/>
      </c>
      <c r="P6" s="21">
        <f>IF(N6="","",N6/2)</f>
        <v/>
      </c>
      <c r="Q6" s="21">
        <f>IF(N6="","",N6/2)</f>
        <v/>
      </c>
      <c r="R6" s="7" t="inlineStr">
        <is>
          <t>NEFT</t>
        </is>
      </c>
      <c r="S6" s="10" t="n">
        <v>110250</v>
      </c>
      <c r="T6" s="7" t="inlineStr">
        <is>
          <t>RV-0142</t>
        </is>
      </c>
      <c r="U6" s="14">
        <f>IF(K6="","",K6-N(S6))</f>
        <v/>
      </c>
      <c r="V6" s="21">
        <f>IF(AND(R6="UPI",N(S6)&gt;2000),MIN(ROUND(S6*0.004,2),300),0)</f>
        <v/>
      </c>
      <c r="W6" s="11">
        <f>IF(AND(R6="Cash",N(S6)&gt;=200000),"Above Rs 2 lakh cash limit","")</f>
        <v/>
      </c>
    </row>
    <row r="7">
      <c r="A7" s="7" t="inlineStr">
        <is>
          <t>B-103</t>
        </is>
      </c>
      <c r="B7" s="7" t="inlineStr">
        <is>
          <t>Khan</t>
        </is>
      </c>
      <c r="C7" s="5" t="n">
        <v>46362</v>
      </c>
      <c r="D7" s="7" t="inlineStr">
        <is>
          <t>Morning</t>
        </is>
      </c>
      <c r="E7" s="10" t="n">
        <v>250</v>
      </c>
      <c r="F7" s="10" t="n">
        <v>120000</v>
      </c>
      <c r="G7" s="10" t="n">
        <v>800</v>
      </c>
      <c r="H7" s="14">
        <f>IF(F7="","",F7+E7*G7)</f>
        <v/>
      </c>
      <c r="I7" s="19" t="n">
        <v>0.05</v>
      </c>
      <c r="J7" s="14">
        <f>IF(H7="","",ROUND(H7*I7,0))</f>
        <v/>
      </c>
      <c r="K7" s="14">
        <f>IF(H7="","",H7+J7)</f>
        <v/>
      </c>
      <c r="L7" s="20" t="n">
        <v>0.25</v>
      </c>
      <c r="M7" s="14">
        <f>IF(K7="","",ROUND(K7*L7,0))</f>
        <v/>
      </c>
      <c r="N7" s="14">
        <f>IF(M7="","",ROUND(M7*I7/(1+I7),0))</f>
        <v/>
      </c>
      <c r="O7" s="14">
        <f>IF(M7="","",M7-N7)</f>
        <v/>
      </c>
      <c r="P7" s="21">
        <f>IF(N7="","",N7/2)</f>
        <v/>
      </c>
      <c r="Q7" s="21">
        <f>IF(N7="","",N7/2)</f>
        <v/>
      </c>
      <c r="R7" s="7" t="inlineStr">
        <is>
          <t>UPI</t>
        </is>
      </c>
      <c r="S7" s="10" t="n">
        <v>50000</v>
      </c>
      <c r="T7" s="7" t="inlineStr">
        <is>
          <t>RV-0143</t>
        </is>
      </c>
      <c r="U7" s="14">
        <f>IF(K7="","",K7-N(S7))</f>
        <v/>
      </c>
      <c r="V7" s="21">
        <f>IF(AND(R7="UPI",N(S7)&gt;2000),MIN(ROUND(S7*0.004,2),300),0)</f>
        <v/>
      </c>
      <c r="W7" s="11">
        <f>IF(AND(R7="Cash",N(S7)&gt;=200000),"Above Rs 2 lakh cash limit","")</f>
        <v/>
      </c>
    </row>
    <row r="8">
      <c r="A8" s="7" t="inlineStr">
        <is>
          <t>B-104</t>
        </is>
      </c>
      <c r="B8" s="7" t="inlineStr">
        <is>
          <t>Patel</t>
        </is>
      </c>
      <c r="C8" s="5" t="n">
        <v>46366</v>
      </c>
      <c r="D8" s="7" t="inlineStr">
        <is>
          <t>Evening</t>
        </is>
      </c>
      <c r="E8" s="10" t="n">
        <v>500</v>
      </c>
      <c r="F8" s="10" t="n">
        <v>200000</v>
      </c>
      <c r="G8" s="10" t="n">
        <v>900</v>
      </c>
      <c r="H8" s="14">
        <f>IF(F8="","",F8+E8*G8)</f>
        <v/>
      </c>
      <c r="I8" s="19" t="n">
        <v>0.05</v>
      </c>
      <c r="J8" s="14">
        <f>IF(H8="","",ROUND(H8*I8,0))</f>
        <v/>
      </c>
      <c r="K8" s="14">
        <f>IF(H8="","",H8+J8)</f>
        <v/>
      </c>
      <c r="L8" s="20" t="n">
        <v>0.25</v>
      </c>
      <c r="M8" s="14">
        <f>IF(K8="","",ROUND(K8*L8,0))</f>
        <v/>
      </c>
      <c r="N8" s="14">
        <f>IF(M8="","",ROUND(M8*I8/(1+I8),0))</f>
        <v/>
      </c>
      <c r="O8" s="14">
        <f>IF(M8="","",M8-N8)</f>
        <v/>
      </c>
      <c r="P8" s="21">
        <f>IF(N8="","",N8/2)</f>
        <v/>
      </c>
      <c r="Q8" s="21">
        <f>IF(N8="","",N8/2)</f>
        <v/>
      </c>
      <c r="R8" s="7" t="inlineStr">
        <is>
          <t>Cash</t>
        </is>
      </c>
      <c r="S8" s="10" t="n">
        <v>200000</v>
      </c>
      <c r="T8" s="7" t="inlineStr">
        <is>
          <t>RV-0144</t>
        </is>
      </c>
      <c r="U8" s="14">
        <f>IF(K8="","",K8-N(S8))</f>
        <v/>
      </c>
      <c r="V8" s="21">
        <f>IF(AND(R8="UPI",N(S8)&gt;2000),MIN(ROUND(S8*0.004,2),300),0)</f>
        <v/>
      </c>
      <c r="W8" s="11">
        <f>IF(AND(R8="Cash",N(S8)&gt;=200000),"Above Rs 2 lakh cash limit","")</f>
        <v/>
      </c>
    </row>
    <row r="9">
      <c r="A9" s="7" t="n"/>
      <c r="B9" s="7" t="n"/>
      <c r="C9" s="5" t="n"/>
      <c r="D9" s="7" t="n"/>
      <c r="E9" s="10" t="n"/>
      <c r="F9" s="10" t="n"/>
      <c r="G9" s="10" t="n"/>
      <c r="H9" s="14">
        <f>IF(F9="","",F9+E9*G9)</f>
        <v/>
      </c>
      <c r="I9" s="19" t="n"/>
      <c r="J9" s="14">
        <f>IF(H9="","",ROUND(H9*I9,0))</f>
        <v/>
      </c>
      <c r="K9" s="14">
        <f>IF(H9="","",H9+J9)</f>
        <v/>
      </c>
      <c r="L9" s="20" t="n"/>
      <c r="M9" s="14">
        <f>IF(K9="","",ROUND(K9*L9,0))</f>
        <v/>
      </c>
      <c r="N9" s="14">
        <f>IF(M9="","",ROUND(M9*I9/(1+I9),0))</f>
        <v/>
      </c>
      <c r="O9" s="14">
        <f>IF(M9="","",M9-N9)</f>
        <v/>
      </c>
      <c r="P9" s="21">
        <f>IF(N9="","",N9/2)</f>
        <v/>
      </c>
      <c r="Q9" s="21">
        <f>IF(N9="","",N9/2)</f>
        <v/>
      </c>
      <c r="R9" s="7" t="n"/>
      <c r="S9" s="10" t="n"/>
      <c r="T9" s="7" t="n"/>
      <c r="U9" s="14">
        <f>IF(K9="","",K9-N(S9))</f>
        <v/>
      </c>
      <c r="V9" s="21">
        <f>IF(AND(R9="UPI",N(S9)&gt;2000),MIN(ROUND(S9*0.004,2),300),0)</f>
        <v/>
      </c>
      <c r="W9" s="11">
        <f>IF(AND(R9="Cash",N(S9)&gt;=200000),"Above Rs 2 lakh cash limit","")</f>
        <v/>
      </c>
    </row>
    <row r="10">
      <c r="A10" s="7" t="n"/>
      <c r="B10" s="7" t="n"/>
      <c r="C10" s="5" t="n"/>
      <c r="D10" s="7" t="n"/>
      <c r="E10" s="10" t="n"/>
      <c r="F10" s="10" t="n"/>
      <c r="G10" s="10" t="n"/>
      <c r="H10" s="14">
        <f>IF(F10="","",F10+E10*G10)</f>
        <v/>
      </c>
      <c r="I10" s="19" t="n"/>
      <c r="J10" s="14">
        <f>IF(H10="","",ROUND(H10*I10,0))</f>
        <v/>
      </c>
      <c r="K10" s="14">
        <f>IF(H10="","",H10+J10)</f>
        <v/>
      </c>
      <c r="L10" s="20" t="n"/>
      <c r="M10" s="14">
        <f>IF(K10="","",ROUND(K10*L10,0))</f>
        <v/>
      </c>
      <c r="N10" s="14">
        <f>IF(M10="","",ROUND(M10*I10/(1+I10),0))</f>
        <v/>
      </c>
      <c r="O10" s="14">
        <f>IF(M10="","",M10-N10)</f>
        <v/>
      </c>
      <c r="P10" s="21">
        <f>IF(N10="","",N10/2)</f>
        <v/>
      </c>
      <c r="Q10" s="21">
        <f>IF(N10="","",N10/2)</f>
        <v/>
      </c>
      <c r="R10" s="7" t="n"/>
      <c r="S10" s="10" t="n"/>
      <c r="T10" s="7" t="n"/>
      <c r="U10" s="14">
        <f>IF(K10="","",K10-N(S10))</f>
        <v/>
      </c>
      <c r="V10" s="21">
        <f>IF(AND(R10="UPI",N(S10)&gt;2000),MIN(ROUND(S10*0.004,2),300),0)</f>
        <v/>
      </c>
      <c r="W10" s="11">
        <f>IF(AND(R10="Cash",N(S10)&gt;=200000),"Above Rs 2 lakh cash limit","")</f>
        <v/>
      </c>
    </row>
    <row r="11">
      <c r="A11" s="7" t="n"/>
      <c r="B11" s="7" t="n"/>
      <c r="C11" s="5" t="n"/>
      <c r="D11" s="7" t="n"/>
      <c r="E11" s="10" t="n"/>
      <c r="F11" s="10" t="n"/>
      <c r="G11" s="10" t="n"/>
      <c r="H11" s="14">
        <f>IF(F11="","",F11+E11*G11)</f>
        <v/>
      </c>
      <c r="I11" s="19" t="n"/>
      <c r="J11" s="14">
        <f>IF(H11="","",ROUND(H11*I11,0))</f>
        <v/>
      </c>
      <c r="K11" s="14">
        <f>IF(H11="","",H11+J11)</f>
        <v/>
      </c>
      <c r="L11" s="20" t="n"/>
      <c r="M11" s="14">
        <f>IF(K11="","",ROUND(K11*L11,0))</f>
        <v/>
      </c>
      <c r="N11" s="14">
        <f>IF(M11="","",ROUND(M11*I11/(1+I11),0))</f>
        <v/>
      </c>
      <c r="O11" s="14">
        <f>IF(M11="","",M11-N11)</f>
        <v/>
      </c>
      <c r="P11" s="21">
        <f>IF(N11="","",N11/2)</f>
        <v/>
      </c>
      <c r="Q11" s="21">
        <f>IF(N11="","",N11/2)</f>
        <v/>
      </c>
      <c r="R11" s="7" t="n"/>
      <c r="S11" s="10" t="n"/>
      <c r="T11" s="7" t="n"/>
      <c r="U11" s="14">
        <f>IF(K11="","",K11-N(S11))</f>
        <v/>
      </c>
      <c r="V11" s="21">
        <f>IF(AND(R11="UPI",N(S11)&gt;2000),MIN(ROUND(S11*0.004,2),300),0)</f>
        <v/>
      </c>
      <c r="W11" s="11">
        <f>IF(AND(R11="Cash",N(S11)&gt;=200000),"Above Rs 2 lakh cash limit","")</f>
        <v/>
      </c>
    </row>
    <row r="12">
      <c r="A12" s="7" t="n"/>
      <c r="B12" s="7" t="n"/>
      <c r="C12" s="5" t="n"/>
      <c r="D12" s="7" t="n"/>
      <c r="E12" s="10" t="n"/>
      <c r="F12" s="10" t="n"/>
      <c r="G12" s="10" t="n"/>
      <c r="H12" s="14">
        <f>IF(F12="","",F12+E12*G12)</f>
        <v/>
      </c>
      <c r="I12" s="19" t="n"/>
      <c r="J12" s="14">
        <f>IF(H12="","",ROUND(H12*I12,0))</f>
        <v/>
      </c>
      <c r="K12" s="14">
        <f>IF(H12="","",H12+J12)</f>
        <v/>
      </c>
      <c r="L12" s="20" t="n"/>
      <c r="M12" s="14">
        <f>IF(K12="","",ROUND(K12*L12,0))</f>
        <v/>
      </c>
      <c r="N12" s="14">
        <f>IF(M12="","",ROUND(M12*I12/(1+I12),0))</f>
        <v/>
      </c>
      <c r="O12" s="14">
        <f>IF(M12="","",M12-N12)</f>
        <v/>
      </c>
      <c r="P12" s="21">
        <f>IF(N12="","",N12/2)</f>
        <v/>
      </c>
      <c r="Q12" s="21">
        <f>IF(N12="","",N12/2)</f>
        <v/>
      </c>
      <c r="R12" s="7" t="n"/>
      <c r="S12" s="10" t="n"/>
      <c r="T12" s="7" t="n"/>
      <c r="U12" s="14">
        <f>IF(K12="","",K12-N(S12))</f>
        <v/>
      </c>
      <c r="V12" s="21">
        <f>IF(AND(R12="UPI",N(S12)&gt;2000),MIN(ROUND(S12*0.004,2),300),0)</f>
        <v/>
      </c>
      <c r="W12" s="11">
        <f>IF(AND(R12="Cash",N(S12)&gt;=200000),"Above Rs 2 lakh cash limit","")</f>
        <v/>
      </c>
    </row>
    <row r="13">
      <c r="A13" s="7" t="n"/>
      <c r="B13" s="7" t="n"/>
      <c r="C13" s="5" t="n"/>
      <c r="D13" s="7" t="n"/>
      <c r="E13" s="10" t="n"/>
      <c r="F13" s="10" t="n"/>
      <c r="G13" s="10" t="n"/>
      <c r="H13" s="14">
        <f>IF(F13="","",F13+E13*G13)</f>
        <v/>
      </c>
      <c r="I13" s="19" t="n"/>
      <c r="J13" s="14">
        <f>IF(H13="","",ROUND(H13*I13,0))</f>
        <v/>
      </c>
      <c r="K13" s="14">
        <f>IF(H13="","",H13+J13)</f>
        <v/>
      </c>
      <c r="L13" s="20" t="n"/>
      <c r="M13" s="14">
        <f>IF(K13="","",ROUND(K13*L13,0))</f>
        <v/>
      </c>
      <c r="N13" s="14">
        <f>IF(M13="","",ROUND(M13*I13/(1+I13),0))</f>
        <v/>
      </c>
      <c r="O13" s="14">
        <f>IF(M13="","",M13-N13)</f>
        <v/>
      </c>
      <c r="P13" s="21">
        <f>IF(N13="","",N13/2)</f>
        <v/>
      </c>
      <c r="Q13" s="21">
        <f>IF(N13="","",N13/2)</f>
        <v/>
      </c>
      <c r="R13" s="7" t="n"/>
      <c r="S13" s="10" t="n"/>
      <c r="T13" s="7" t="n"/>
      <c r="U13" s="14">
        <f>IF(K13="","",K13-N(S13))</f>
        <v/>
      </c>
      <c r="V13" s="21">
        <f>IF(AND(R13="UPI",N(S13)&gt;2000),MIN(ROUND(S13*0.004,2),300),0)</f>
        <v/>
      </c>
      <c r="W13" s="11">
        <f>IF(AND(R13="Cash",N(S13)&gt;=200000),"Above Rs 2 lakh cash limit","")</f>
        <v/>
      </c>
    </row>
    <row r="14">
      <c r="A14" s="7" t="n"/>
      <c r="B14" s="7" t="n"/>
      <c r="C14" s="5" t="n"/>
      <c r="D14" s="7" t="n"/>
      <c r="E14" s="10" t="n"/>
      <c r="F14" s="10" t="n"/>
      <c r="G14" s="10" t="n"/>
      <c r="H14" s="14">
        <f>IF(F14="","",F14+E14*G14)</f>
        <v/>
      </c>
      <c r="I14" s="19" t="n"/>
      <c r="J14" s="14">
        <f>IF(H14="","",ROUND(H14*I14,0))</f>
        <v/>
      </c>
      <c r="K14" s="14">
        <f>IF(H14="","",H14+J14)</f>
        <v/>
      </c>
      <c r="L14" s="20" t="n"/>
      <c r="M14" s="14">
        <f>IF(K14="","",ROUND(K14*L14,0))</f>
        <v/>
      </c>
      <c r="N14" s="14">
        <f>IF(M14="","",ROUND(M14*I14/(1+I14),0))</f>
        <v/>
      </c>
      <c r="O14" s="14">
        <f>IF(M14="","",M14-N14)</f>
        <v/>
      </c>
      <c r="P14" s="21">
        <f>IF(N14="","",N14/2)</f>
        <v/>
      </c>
      <c r="Q14" s="21">
        <f>IF(N14="","",N14/2)</f>
        <v/>
      </c>
      <c r="R14" s="7" t="n"/>
      <c r="S14" s="10" t="n"/>
      <c r="T14" s="7" t="n"/>
      <c r="U14" s="14">
        <f>IF(K14="","",K14-N(S14))</f>
        <v/>
      </c>
      <c r="V14" s="21">
        <f>IF(AND(R14="UPI",N(S14)&gt;2000),MIN(ROUND(S14*0.004,2),300),0)</f>
        <v/>
      </c>
      <c r="W14" s="11">
        <f>IF(AND(R14="Cash",N(S14)&gt;=200000),"Above Rs 2 lakh cash limit","")</f>
        <v/>
      </c>
    </row>
    <row r="15">
      <c r="A15" s="7" t="n"/>
      <c r="B15" s="7" t="n"/>
      <c r="C15" s="5" t="n"/>
      <c r="D15" s="7" t="n"/>
      <c r="E15" s="10" t="n"/>
      <c r="F15" s="10" t="n"/>
      <c r="G15" s="10" t="n"/>
      <c r="H15" s="14">
        <f>IF(F15="","",F15+E15*G15)</f>
        <v/>
      </c>
      <c r="I15" s="19" t="n"/>
      <c r="J15" s="14">
        <f>IF(H15="","",ROUND(H15*I15,0))</f>
        <v/>
      </c>
      <c r="K15" s="14">
        <f>IF(H15="","",H15+J15)</f>
        <v/>
      </c>
      <c r="L15" s="20" t="n"/>
      <c r="M15" s="14">
        <f>IF(K15="","",ROUND(K15*L15,0))</f>
        <v/>
      </c>
      <c r="N15" s="14">
        <f>IF(M15="","",ROUND(M15*I15/(1+I15),0))</f>
        <v/>
      </c>
      <c r="O15" s="14">
        <f>IF(M15="","",M15-N15)</f>
        <v/>
      </c>
      <c r="P15" s="21">
        <f>IF(N15="","",N15/2)</f>
        <v/>
      </c>
      <c r="Q15" s="21">
        <f>IF(N15="","",N15/2)</f>
        <v/>
      </c>
      <c r="R15" s="7" t="n"/>
      <c r="S15" s="10" t="n"/>
      <c r="T15" s="7" t="n"/>
      <c r="U15" s="14">
        <f>IF(K15="","",K15-N(S15))</f>
        <v/>
      </c>
      <c r="V15" s="21">
        <f>IF(AND(R15="UPI",N(S15)&gt;2000),MIN(ROUND(S15*0.004,2),300),0)</f>
        <v/>
      </c>
      <c r="W15" s="11">
        <f>IF(AND(R15="Cash",N(S15)&gt;=200000),"Above Rs 2 lakh cash limit","")</f>
        <v/>
      </c>
    </row>
    <row r="16">
      <c r="A16" s="7" t="n"/>
      <c r="B16" s="7" t="n"/>
      <c r="C16" s="5" t="n"/>
      <c r="D16" s="7" t="n"/>
      <c r="E16" s="10" t="n"/>
      <c r="F16" s="10" t="n"/>
      <c r="G16" s="10" t="n"/>
      <c r="H16" s="14">
        <f>IF(F16="","",F16+E16*G16)</f>
        <v/>
      </c>
      <c r="I16" s="19" t="n"/>
      <c r="J16" s="14">
        <f>IF(H16="","",ROUND(H16*I16,0))</f>
        <v/>
      </c>
      <c r="K16" s="14">
        <f>IF(H16="","",H16+J16)</f>
        <v/>
      </c>
      <c r="L16" s="20" t="n"/>
      <c r="M16" s="14">
        <f>IF(K16="","",ROUND(K16*L16,0))</f>
        <v/>
      </c>
      <c r="N16" s="14">
        <f>IF(M16="","",ROUND(M16*I16/(1+I16),0))</f>
        <v/>
      </c>
      <c r="O16" s="14">
        <f>IF(M16="","",M16-N16)</f>
        <v/>
      </c>
      <c r="P16" s="21">
        <f>IF(N16="","",N16/2)</f>
        <v/>
      </c>
      <c r="Q16" s="21">
        <f>IF(N16="","",N16/2)</f>
        <v/>
      </c>
      <c r="R16" s="7" t="n"/>
      <c r="S16" s="10" t="n"/>
      <c r="T16" s="7" t="n"/>
      <c r="U16" s="14">
        <f>IF(K16="","",K16-N(S16))</f>
        <v/>
      </c>
      <c r="V16" s="21">
        <f>IF(AND(R16="UPI",N(S16)&gt;2000),MIN(ROUND(S16*0.004,2),300),0)</f>
        <v/>
      </c>
      <c r="W16" s="11">
        <f>IF(AND(R16="Cash",N(S16)&gt;=200000),"Above Rs 2 lakh cash limit","")</f>
        <v/>
      </c>
    </row>
    <row r="18">
      <c r="A18" s="12" t="inlineStr">
        <is>
          <t>Totals</t>
        </is>
      </c>
      <c r="B18" s="13" t="n"/>
      <c r="C18" s="13" t="n"/>
      <c r="D18" s="13" t="n"/>
    </row>
    <row r="19">
      <c r="A19" t="inlineStr">
        <is>
          <t>Package totals (Rs)</t>
        </is>
      </c>
      <c r="C19" s="18">
        <f>SUM(K5:K16)</f>
        <v/>
      </c>
    </row>
    <row r="20">
      <c r="A20" t="inlineStr">
        <is>
          <t>Advances due (Rs)</t>
        </is>
      </c>
      <c r="C20" s="18">
        <f>SUM(M5:M16)</f>
        <v/>
      </c>
    </row>
    <row r="21">
      <c r="A21" t="inlineStr">
        <is>
          <t>GST inside advances (Rs)</t>
        </is>
      </c>
      <c r="C21" s="18">
        <f>SUM(N5:N16)</f>
        <v/>
      </c>
    </row>
    <row r="22">
      <c r="A22" t="inlineStr">
        <is>
          <t>Received (Rs)</t>
        </is>
      </c>
      <c r="C22" s="18">
        <f>SUM(S5:S16)</f>
        <v/>
      </c>
    </row>
    <row r="23">
      <c r="A23" t="inlineStr">
        <is>
          <t>Balance to collect (Rs)</t>
        </is>
      </c>
      <c r="C23" s="18">
        <f>SUM(U5:U16)</f>
        <v/>
      </c>
    </row>
    <row r="24">
      <c r="A24" t="inlineStr">
        <is>
          <t>UPI MDR estimate (Rs)</t>
        </is>
      </c>
      <c r="C24" s="22">
        <f>SUM(V5:V16)</f>
        <v/>
      </c>
    </row>
  </sheetData>
  <conditionalFormatting sqref="W5:W16">
    <cfRule type="expression" priority="1" dxfId="0">
      <formula>W5&lt;&gt;""</formula>
    </cfRule>
  </conditionalFormatting>
  <dataValidations count="1">
    <dataValidation sqref="R5:R16" showDropDown="0" showInputMessage="0" showErrorMessage="0" allowBlank="1" type="list">
      <formula1>"UPI,NEFT,RTGS,IMPS,Cheque,Cash"</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2026-09-24T20:12:53Z</dcterms:created>
  <dcterms:modified xmlns:dcterms="http://purl.org/dc/terms/" xmlns:xsi="http://www.w3.org/2001/XMLSchema-instance" xsi:type="dcterms:W3CDTF">2026-09-24T20:12:53Z</dcterms:modified>
</cp:coreProperties>
</file>