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Rates" sheetId="2" state="visible" r:id="rId2"/>
    <sheet xmlns:r="http://schemas.openxmlformats.org/officeDocument/2006/relationships" name="Events" sheetId="3" state="visible" r:id="rId3"/>
    <sheet xmlns:r="http://schemas.openxmlformats.org/officeDocument/2006/relationships" name="Month summary" sheetId="4" state="visible" r:id="rId4"/>
    <sheet xmlns:r="http://schemas.openxmlformats.org/officeDocument/2006/relationships" name="Advances for future events" sheetId="5" state="visible" r:id="rId5"/>
    <sheet xmlns:r="http://schemas.openxmlformats.org/officeDocument/2006/relationships" name="Deposits" sheetId="6" state="visible" r:id="rId6"/>
    <sheet xmlns:r="http://schemas.openxmlformats.org/officeDocument/2006/relationships" name="Electricity and DG" sheetId="7" state="visible" r:id="rId7"/>
    <sheet xmlns:r="http://schemas.openxmlformats.org/officeDocument/2006/relationships" name="Staff payout" sheetId="8" state="visible" r:id="rId8"/>
    <sheet xmlns:r="http://schemas.openxmlformats.org/officeDocument/2006/relationships" name="Close checklist" sheetId="9" state="visible" r:id="rId9"/>
  </sheets>
  <definedNames/>
  <calcPr calcId="124519" fullCalcOnLoad="1"/>
</workbook>
</file>

<file path=xl/styles.xml><?xml version="1.0" encoding="utf-8"?>
<styleSheet xmlns="http://schemas.openxmlformats.org/spreadsheetml/2006/main">
  <numFmts count="4">
    <numFmt numFmtId="164" formatCode="yyyy-mm-dd"/>
    <numFmt numFmtId="165" formatCode="dd-mmm-yy"/>
    <numFmt numFmtId="166" formatCode="0.0"/>
    <numFmt numFmtId="167" formatCode="0.0%"/>
  </numFmts>
  <fonts count="6">
    <font>
      <name val="Calibri"/>
      <family val="2"/>
      <color theme="1"/>
      <sz val="11"/>
      <scheme val="minor"/>
    </font>
    <font>
      <b val="1"/>
      <color rgb="001A2B6D"/>
      <sz val="16"/>
    </font>
    <font>
      <i val="1"/>
      <color rgb="00555555"/>
    </font>
    <font>
      <b val="1"/>
    </font>
    <font>
      <b val="1"/>
      <color rgb="00FFFFFF"/>
    </font>
    <font>
      <color rgb="00666666"/>
      <sz val="9"/>
    </font>
  </fonts>
  <fills count="5">
    <fill>
      <patternFill/>
    </fill>
    <fill>
      <patternFill patternType="gray125"/>
    </fill>
    <fill>
      <patternFill patternType="solid">
        <fgColor rgb="001A2B6D"/>
        <bgColor rgb="001A2B6D"/>
      </patternFill>
    </fill>
    <fill>
      <patternFill patternType="solid">
        <fgColor rgb="00F2F2F2"/>
        <bgColor rgb="00F2F2F2"/>
      </patternFill>
    </fill>
    <fill>
      <patternFill patternType="solid">
        <fgColor rgb="00FFF2CC"/>
        <b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2" borderId="1" applyAlignment="1" pivotButton="0" quotePrefix="0" xfId="0">
      <alignment horizontal="center" vertical="center" wrapText="1"/>
    </xf>
    <xf numFmtId="0" fontId="0" fillId="3" borderId="1" applyAlignment="1" pivotButton="0" quotePrefix="0" xfId="0">
      <alignment horizontal="right"/>
    </xf>
    <xf numFmtId="9" fontId="0" fillId="4" borderId="1" applyAlignment="1" pivotButton="0" quotePrefix="0" xfId="0">
      <alignment horizontal="right"/>
    </xf>
    <xf numFmtId="3" fontId="0" fillId="4" borderId="1" applyAlignment="1" pivotButton="0" quotePrefix="0" xfId="0">
      <alignment horizontal="right"/>
    </xf>
    <xf numFmtId="1" fontId="0" fillId="4" borderId="1" applyAlignment="1" pivotButton="0" quotePrefix="0" xfId="0">
      <alignment horizontal="right"/>
    </xf>
    <xf numFmtId="4" fontId="0" fillId="4" borderId="1" applyAlignment="1" pivotButton="0" quotePrefix="0" xfId="0">
      <alignment horizontal="right"/>
    </xf>
    <xf numFmtId="0" fontId="0" fillId="4" borderId="1" applyAlignment="1" pivotButton="0" quotePrefix="0" xfId="0">
      <alignment horizontal="right"/>
    </xf>
    <xf numFmtId="165" fontId="0" fillId="4" borderId="1" applyAlignment="1" pivotButton="0" quotePrefix="0" xfId="0">
      <alignment horizontal="right"/>
    </xf>
    <xf numFmtId="9" fontId="0" fillId="3" borderId="1" applyAlignment="1" pivotButton="0" quotePrefix="0" xfId="0">
      <alignment horizontal="right"/>
    </xf>
    <xf numFmtId="3" fontId="0" fillId="3" borderId="1" applyAlignment="1" pivotButton="0" quotePrefix="0" xfId="0">
      <alignment horizontal="right"/>
    </xf>
    <xf numFmtId="3" fontId="3" fillId="3" borderId="1" applyAlignment="1" pivotButton="0" quotePrefix="0" xfId="0">
      <alignment horizontal="right"/>
    </xf>
    <xf numFmtId="1" fontId="0" fillId="3" borderId="1" applyAlignment="1" pivotButton="0" quotePrefix="0" xfId="0">
      <alignment horizontal="right"/>
    </xf>
    <xf numFmtId="0" fontId="3" fillId="3" borderId="1" applyAlignment="1" pivotButton="0" quotePrefix="0" xfId="0">
      <alignment horizontal="right"/>
    </xf>
    <xf numFmtId="0" fontId="5" fillId="0" borderId="0" applyAlignment="1" pivotButton="0" quotePrefix="0" xfId="0">
      <alignment vertical="top" wrapText="1"/>
    </xf>
    <xf numFmtId="4" fontId="0" fillId="3" borderId="1" applyAlignment="1" pivotButton="0" quotePrefix="0" xfId="0">
      <alignment horizontal="right"/>
    </xf>
    <xf numFmtId="166" fontId="0" fillId="4" borderId="1" applyAlignment="1" pivotButton="0" quotePrefix="0" xfId="0">
      <alignment horizontal="right"/>
    </xf>
    <xf numFmtId="167" fontId="0" fillId="3" borderId="1" applyAlignment="1" pivotButton="0" quotePrefix="0" xfId="0">
      <alignment horizontal="right"/>
    </xf>
    <xf numFmtId="1" fontId="3" fillId="3" borderId="1" applyAlignment="1" pivotButton="0" quotePrefix="0" xfId="0">
      <alignment horizontal="right"/>
    </xf>
    <xf numFmtId="167" fontId="3" fillId="3" borderId="1"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6" customWidth="1" min="1" max="1"/>
    <col width="115" customWidth="1" min="2" max="2"/>
  </cols>
  <sheetData>
    <row r="1">
      <c r="A1" s="1" t="inlineStr">
        <is>
          <t>Hall month-end close workbook</t>
        </is>
      </c>
    </row>
    <row r="2">
      <c r="A2" s="2" t="inlineStr">
        <is>
          <t>A sample month of 34 events for a hall that sells food packages, hall-only rentals and corporate days. Replace the sample rows with your own.</t>
        </is>
      </c>
    </row>
    <row r="4" ht="48" customHeight="1">
      <c r="A4" s="3" t="inlineStr">
        <is>
          <t>Events</t>
        </is>
      </c>
      <c r="B4" s="4" t="inlineStr">
        <is>
          <t>One row per event: type, taxable value, received to date, deposit held and meter units. GST rate comes from the Rates table by type. Edit the yellow cells only.</t>
        </is>
      </c>
    </row>
    <row r="5" ht="48" customHeight="1">
      <c r="A5" s="3" t="inlineStr">
        <is>
          <t>Month summary</t>
        </is>
      </c>
      <c r="B5" s="4" t="inlineStr">
        <is>
          <t>Counts, taxable value and GST by type, GST by rate, outstanding balances, deposits held, electricity recovery, and a bank check that compares receipts with bank credits.</t>
        </is>
      </c>
    </row>
    <row r="6" ht="48" customHeight="1">
      <c r="A6" s="3" t="inlineStr">
        <is>
          <t>Advances for future events</t>
        </is>
      </c>
      <c r="B6" s="4" t="inlineStr">
        <is>
          <t>Advances received this month for events in later months. GST on an advance for a service falls due when the advance is received, so these belong in this month's tax working even though the events are later. The sheet splits the tax out of each advance with amount x rate / (100 + rate). Your CA decides how this applies to your contracts.</t>
        </is>
      </c>
    </row>
    <row r="7" ht="48" customHeight="1">
      <c r="A7" s="3" t="inlineStr">
        <is>
          <t>Deposits</t>
        </is>
      </c>
      <c r="B7" s="4" t="inlineStr">
        <is>
          <t>Deposit held less damage, overtime with GST and extra utilities gives the refund. Whether a retained deposit or a damage recovery is taxable is a question for your CA.</t>
        </is>
      </c>
    </row>
    <row r="8" ht="48" customHeight="1">
      <c r="A8" s="3" t="inlineStr">
        <is>
          <t>Electricity and DG</t>
        </is>
      </c>
      <c r="B8" s="4" t="inlineStr">
        <is>
          <t>Opening and closing meter readings and generator diesel used, priced at your rates. Keep the time-stamped photos with the booking.</t>
        </is>
      </c>
    </row>
    <row r="9" ht="48" customHeight="1">
      <c r="A9" s="3" t="inlineStr">
        <is>
          <t>Staff payout</t>
        </is>
      </c>
      <c r="B9" s="4" t="inlineStr">
        <is>
          <t>Casual crew paid per event, compared with taxable revenue so you can see what crew cost as a share of sales.</t>
        </is>
      </c>
    </row>
    <row r="10" ht="48" customHeight="1">
      <c r="A10" s="3" t="inlineStr">
        <is>
          <t>Close checklist</t>
        </is>
      </c>
      <c r="B10" s="4" t="inlineStr">
        <is>
          <t>Twelve steps from the last event to the file you hand your accountant.</t>
        </is>
      </c>
    </row>
    <row r="11" ht="48" customHeight="1">
      <c r="A11" s="3" t="inlineStr">
        <is>
          <t>Rates and rules</t>
        </is>
      </c>
      <c r="B11" s="4" t="inlineStr">
        <is>
          <t>Hall plus food package at an ordinary venue is treated here as a composite supply at 5% without input credit. Hall-only rental and corporate days are at 18%. Set the rates on the Rates table to match your own case. All names and amounts are examples.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2" customWidth="1" min="2" max="2"/>
    <col width="20" customWidth="1" min="3" max="3"/>
    <col width="16" customWidth="1" min="4" max="4"/>
    <col width="24" customWidth="1" min="5" max="5"/>
  </cols>
  <sheetData>
    <row r="1">
      <c r="A1" s="1" t="inlineStr">
        <is>
          <t>Rates and unit prices</t>
        </is>
      </c>
    </row>
    <row r="2">
      <c r="A2" s="2" t="inlineStr">
        <is>
          <t>Yellow cells are yours.</t>
        </is>
      </c>
    </row>
    <row r="4">
      <c r="A4" s="5" t="inlineStr">
        <is>
          <t>Event type</t>
        </is>
      </c>
      <c r="B4" s="5" t="inlineStr">
        <is>
          <t>GST rate</t>
        </is>
      </c>
      <c r="C4" s="5" t="inlineStr">
        <is>
          <t>Standard deposit (Rs)</t>
        </is>
      </c>
      <c r="D4" s="5" t="inlineStr">
        <is>
          <t>Crew per event</t>
        </is>
      </c>
      <c r="E4" s="5" t="inlineStr">
        <is>
          <t>Crew rate per person (Rs)</t>
        </is>
      </c>
    </row>
    <row r="5">
      <c r="A5" s="6" t="inlineStr">
        <is>
          <t>Package (hall + food)</t>
        </is>
      </c>
      <c r="B5" s="7" t="n">
        <v>0.05</v>
      </c>
      <c r="C5" s="8" t="n">
        <v>25000</v>
      </c>
      <c r="D5" s="9" t="n">
        <v>10</v>
      </c>
      <c r="E5" s="8" t="n">
        <v>700</v>
      </c>
    </row>
    <row r="6">
      <c r="A6" s="6" t="inlineStr">
        <is>
          <t>Hall only</t>
        </is>
      </c>
      <c r="B6" s="7" t="n">
        <v>0.18</v>
      </c>
      <c r="C6" s="8" t="n">
        <v>10000</v>
      </c>
      <c r="D6" s="9" t="n">
        <v>10</v>
      </c>
      <c r="E6" s="8" t="n">
        <v>700</v>
      </c>
    </row>
    <row r="7">
      <c r="A7" s="6" t="inlineStr">
        <is>
          <t>Corporate day</t>
        </is>
      </c>
      <c r="B7" s="7" t="n">
        <v>0.18</v>
      </c>
      <c r="C7" s="8" t="n">
        <v>15000</v>
      </c>
      <c r="D7" s="9" t="n">
        <v>10</v>
      </c>
      <c r="E7" s="8" t="n">
        <v>700</v>
      </c>
    </row>
    <row r="9">
      <c r="A9" t="inlineStr">
        <is>
          <t>Electricity rate per unit (Rs)</t>
        </is>
      </c>
      <c r="B9" s="10" t="n">
        <v>11</v>
      </c>
    </row>
    <row r="10">
      <c r="A10" t="inlineStr">
        <is>
          <t>Diesel price per litre (Rs, illustrative)</t>
        </is>
      </c>
      <c r="B10" s="10" t="n">
        <v>92</v>
      </c>
    </row>
    <row r="11">
      <c r="A11" t="inlineStr">
        <is>
          <t>Overtime rate per hour (Rs)</t>
        </is>
      </c>
      <c r="B11" s="8" t="n">
        <v>5000</v>
      </c>
    </row>
    <row r="12">
      <c r="A12" t="inlineStr">
        <is>
          <t>GST rate on overtime</t>
        </is>
      </c>
      <c r="B12" s="7" t="n">
        <v>0.18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40"/>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11" customWidth="1" min="2" max="2"/>
    <col width="22" customWidth="1" min="3" max="3"/>
    <col width="16" customWidth="1" min="4" max="4"/>
    <col width="9" customWidth="1" min="5" max="5"/>
    <col width="12" customWidth="1" min="6" max="6"/>
    <col width="16" customWidth="1" min="7" max="7"/>
    <col width="16" customWidth="1" min="8" max="8"/>
    <col width="14" customWidth="1" min="9" max="9"/>
    <col width="14" customWidth="1" min="10" max="10"/>
    <col width="12" customWidth="1" min="11" max="11"/>
    <col width="16" customWidth="1" min="12" max="12"/>
  </cols>
  <sheetData>
    <row r="1">
      <c r="A1" s="1" t="inlineStr">
        <is>
          <t>Events this month</t>
        </is>
      </c>
    </row>
    <row r="2">
      <c r="A2" s="2" t="inlineStr">
        <is>
          <t>34 events. Grey cells are formulas.</t>
        </is>
      </c>
    </row>
    <row r="4" ht="32" customHeight="1">
      <c r="A4" s="5" t="inlineStr">
        <is>
          <t>ID</t>
        </is>
      </c>
      <c r="B4" s="5" t="inlineStr">
        <is>
          <t>Event date</t>
        </is>
      </c>
      <c r="C4" s="5" t="inlineStr">
        <is>
          <t>Event type</t>
        </is>
      </c>
      <c r="D4" s="5" t="inlineStr">
        <is>
          <t>Taxable value (Rs)</t>
        </is>
      </c>
      <c r="E4" s="5" t="inlineStr">
        <is>
          <t>GST rate</t>
        </is>
      </c>
      <c r="F4" s="5" t="inlineStr">
        <is>
          <t>GST (Rs)</t>
        </is>
      </c>
      <c r="G4" s="5" t="inlineStr">
        <is>
          <t>Invoice total (Rs)</t>
        </is>
      </c>
      <c r="H4" s="5" t="inlineStr">
        <is>
          <t>Received to date (Rs)</t>
        </is>
      </c>
      <c r="I4" s="5" t="inlineStr">
        <is>
          <t>Outstanding (Rs)</t>
        </is>
      </c>
      <c r="J4" s="5" t="inlineStr">
        <is>
          <t>Deposit held (Rs)</t>
        </is>
      </c>
      <c r="K4" s="5" t="inlineStr">
        <is>
          <t>Meter units used</t>
        </is>
      </c>
      <c r="L4" s="5" t="inlineStr">
        <is>
          <t>Electricity recovery (Rs)</t>
        </is>
      </c>
    </row>
    <row r="5">
      <c r="A5" s="11" t="inlineStr">
        <is>
          <t>E-01</t>
        </is>
      </c>
      <c r="B5" s="12" t="n">
        <v>46296</v>
      </c>
      <c r="C5" s="11" t="inlineStr">
        <is>
          <t>Package (hall + food)</t>
        </is>
      </c>
      <c r="D5" s="8" t="n">
        <v>440000</v>
      </c>
      <c r="E5" s="13">
        <f>INDEX(Rates!$B$5:$B$7,MATCH(C5,Rates!$A$5:$A$7,0))</f>
        <v/>
      </c>
      <c r="F5" s="14">
        <f>ROUND(D5*E5,0)</f>
        <v/>
      </c>
      <c r="G5" s="14">
        <f>D5+F5</f>
        <v/>
      </c>
      <c r="H5" s="8" t="n">
        <v>462000</v>
      </c>
      <c r="I5" s="14">
        <f>G5-H5</f>
        <v/>
      </c>
      <c r="J5" s="8" t="n">
        <v>25000</v>
      </c>
      <c r="K5" s="8" t="n">
        <v>480</v>
      </c>
      <c r="L5" s="14">
        <f>ROUND(K5*Rates!$B$9,0)</f>
        <v/>
      </c>
    </row>
    <row r="6">
      <c r="A6" s="11" t="inlineStr">
        <is>
          <t>E-32</t>
        </is>
      </c>
      <c r="B6" s="12" t="n">
        <v>46296</v>
      </c>
      <c r="C6" s="11" t="inlineStr">
        <is>
          <t>Corporate day</t>
        </is>
      </c>
      <c r="D6" s="8" t="n">
        <v>60000</v>
      </c>
      <c r="E6" s="13">
        <f>INDEX(Rates!$B$5:$B$7,MATCH(C6,Rates!$A$5:$A$7,0))</f>
        <v/>
      </c>
      <c r="F6" s="14">
        <f>ROUND(D6*E6,0)</f>
        <v/>
      </c>
      <c r="G6" s="14">
        <f>D6+F6</f>
        <v/>
      </c>
      <c r="H6" s="8" t="n">
        <v>70800</v>
      </c>
      <c r="I6" s="14">
        <f>G6-H6</f>
        <v/>
      </c>
      <c r="J6" s="8" t="n">
        <v>15000</v>
      </c>
      <c r="K6" s="8" t="n">
        <v>220</v>
      </c>
      <c r="L6" s="14">
        <f>ROUND(K6*Rates!$B$9,0)</f>
        <v/>
      </c>
    </row>
    <row r="7">
      <c r="A7" s="11" t="inlineStr">
        <is>
          <t>E-02</t>
        </is>
      </c>
      <c r="B7" s="12" t="n">
        <v>46297</v>
      </c>
      <c r="C7" s="11" t="inlineStr">
        <is>
          <t>Package (hall + food)</t>
        </is>
      </c>
      <c r="D7" s="8" t="n">
        <v>480000</v>
      </c>
      <c r="E7" s="13">
        <f>INDEX(Rates!$B$5:$B$7,MATCH(C7,Rates!$A$5:$A$7,0))</f>
        <v/>
      </c>
      <c r="F7" s="14">
        <f>ROUND(D7*E7,0)</f>
        <v/>
      </c>
      <c r="G7" s="14">
        <f>D7+F7</f>
        <v/>
      </c>
      <c r="H7" s="8" t="n">
        <v>504000</v>
      </c>
      <c r="I7" s="14">
        <f>G7-H7</f>
        <v/>
      </c>
      <c r="J7" s="8" t="n">
        <v>25000</v>
      </c>
      <c r="K7" s="8" t="n">
        <v>480</v>
      </c>
      <c r="L7" s="14">
        <f>ROUND(K7*Rates!$B$9,0)</f>
        <v/>
      </c>
    </row>
    <row r="8">
      <c r="A8" s="11" t="inlineStr">
        <is>
          <t>E-33</t>
        </is>
      </c>
      <c r="B8" s="12" t="n">
        <v>46297</v>
      </c>
      <c r="C8" s="11" t="inlineStr">
        <is>
          <t>Corporate day</t>
        </is>
      </c>
      <c r="D8" s="8" t="n">
        <v>60000</v>
      </c>
      <c r="E8" s="13">
        <f>INDEX(Rates!$B$5:$B$7,MATCH(C8,Rates!$A$5:$A$7,0))</f>
        <v/>
      </c>
      <c r="F8" s="14">
        <f>ROUND(D8*E8,0)</f>
        <v/>
      </c>
      <c r="G8" s="14">
        <f>D8+F8</f>
        <v/>
      </c>
      <c r="H8" s="8" t="n">
        <v>70800</v>
      </c>
      <c r="I8" s="14">
        <f>G8-H8</f>
        <v/>
      </c>
      <c r="J8" s="8" t="n">
        <v>15000</v>
      </c>
      <c r="K8" s="8" t="n">
        <v>220</v>
      </c>
      <c r="L8" s="14">
        <f>ROUND(K8*Rates!$B$9,0)</f>
        <v/>
      </c>
    </row>
    <row r="9">
      <c r="A9" s="11" t="inlineStr">
        <is>
          <t>E-03</t>
        </is>
      </c>
      <c r="B9" s="12" t="n">
        <v>46298</v>
      </c>
      <c r="C9" s="11" t="inlineStr">
        <is>
          <t>Package (hall + food)</t>
        </is>
      </c>
      <c r="D9" s="8" t="n">
        <v>440000</v>
      </c>
      <c r="E9" s="13">
        <f>INDEX(Rates!$B$5:$B$7,MATCH(C9,Rates!$A$5:$A$7,0))</f>
        <v/>
      </c>
      <c r="F9" s="14">
        <f>ROUND(D9*E9,0)</f>
        <v/>
      </c>
      <c r="G9" s="14">
        <f>D9+F9</f>
        <v/>
      </c>
      <c r="H9" s="8" t="n">
        <v>462000</v>
      </c>
      <c r="I9" s="14">
        <f>G9-H9</f>
        <v/>
      </c>
      <c r="J9" s="8" t="n">
        <v>25000</v>
      </c>
      <c r="K9" s="8" t="n">
        <v>480</v>
      </c>
      <c r="L9" s="14">
        <f>ROUND(K9*Rates!$B$9,0)</f>
        <v/>
      </c>
    </row>
    <row r="10">
      <c r="A10" s="11" t="inlineStr">
        <is>
          <t>E-34</t>
        </is>
      </c>
      <c r="B10" s="12" t="n">
        <v>46298</v>
      </c>
      <c r="C10" s="11" t="inlineStr">
        <is>
          <t>Corporate day</t>
        </is>
      </c>
      <c r="D10" s="8" t="n">
        <v>60000</v>
      </c>
      <c r="E10" s="13">
        <f>INDEX(Rates!$B$5:$B$7,MATCH(C10,Rates!$A$5:$A$7,0))</f>
        <v/>
      </c>
      <c r="F10" s="14">
        <f>ROUND(D10*E10,0)</f>
        <v/>
      </c>
      <c r="G10" s="14">
        <f>D10+F10</f>
        <v/>
      </c>
      <c r="H10" s="8" t="n">
        <v>70800</v>
      </c>
      <c r="I10" s="14">
        <f>G10-H10</f>
        <v/>
      </c>
      <c r="J10" s="8" t="n">
        <v>15000</v>
      </c>
      <c r="K10" s="8" t="n">
        <v>220</v>
      </c>
      <c r="L10" s="14">
        <f>ROUND(K10*Rates!$B$9,0)</f>
        <v/>
      </c>
    </row>
    <row r="11">
      <c r="A11" s="11" t="inlineStr">
        <is>
          <t>E-04</t>
        </is>
      </c>
      <c r="B11" s="12" t="n">
        <v>46299</v>
      </c>
      <c r="C11" s="11" t="inlineStr">
        <is>
          <t>Package (hall + food)</t>
        </is>
      </c>
      <c r="D11" s="8" t="n">
        <v>480000</v>
      </c>
      <c r="E11" s="13">
        <f>INDEX(Rates!$B$5:$B$7,MATCH(C11,Rates!$A$5:$A$7,0))</f>
        <v/>
      </c>
      <c r="F11" s="14">
        <f>ROUND(D11*E11,0)</f>
        <v/>
      </c>
      <c r="G11" s="14">
        <f>D11+F11</f>
        <v/>
      </c>
      <c r="H11" s="8" t="n">
        <v>504000</v>
      </c>
      <c r="I11" s="14">
        <f>G11-H11</f>
        <v/>
      </c>
      <c r="J11" s="8" t="n">
        <v>25000</v>
      </c>
      <c r="K11" s="8" t="n">
        <v>480</v>
      </c>
      <c r="L11" s="14">
        <f>ROUND(K11*Rates!$B$9,0)</f>
        <v/>
      </c>
    </row>
    <row r="12">
      <c r="A12" s="11" t="inlineStr">
        <is>
          <t>E-05</t>
        </is>
      </c>
      <c r="B12" s="12" t="n">
        <v>46300</v>
      </c>
      <c r="C12" s="11" t="inlineStr">
        <is>
          <t>Package (hall + food)</t>
        </is>
      </c>
      <c r="D12" s="8" t="n">
        <v>440000</v>
      </c>
      <c r="E12" s="13">
        <f>INDEX(Rates!$B$5:$B$7,MATCH(C12,Rates!$A$5:$A$7,0))</f>
        <v/>
      </c>
      <c r="F12" s="14">
        <f>ROUND(D12*E12,0)</f>
        <v/>
      </c>
      <c r="G12" s="14">
        <f>D12+F12</f>
        <v/>
      </c>
      <c r="H12" s="8" t="n">
        <v>462000</v>
      </c>
      <c r="I12" s="14">
        <f>G12-H12</f>
        <v/>
      </c>
      <c r="J12" s="8" t="n">
        <v>25000</v>
      </c>
      <c r="K12" s="8" t="n">
        <v>480</v>
      </c>
      <c r="L12" s="14">
        <f>ROUND(K12*Rates!$B$9,0)</f>
        <v/>
      </c>
    </row>
    <row r="13">
      <c r="A13" s="11" t="inlineStr">
        <is>
          <t>E-06</t>
        </is>
      </c>
      <c r="B13" s="12" t="n">
        <v>46301</v>
      </c>
      <c r="C13" s="11" t="inlineStr">
        <is>
          <t>Package (hall + food)</t>
        </is>
      </c>
      <c r="D13" s="8" t="n">
        <v>480000</v>
      </c>
      <c r="E13" s="13">
        <f>INDEX(Rates!$B$5:$B$7,MATCH(C13,Rates!$A$5:$A$7,0))</f>
        <v/>
      </c>
      <c r="F13" s="14">
        <f>ROUND(D13*E13,0)</f>
        <v/>
      </c>
      <c r="G13" s="14">
        <f>D13+F13</f>
        <v/>
      </c>
      <c r="H13" s="8" t="n">
        <v>302400</v>
      </c>
      <c r="I13" s="14">
        <f>G13-H13</f>
        <v/>
      </c>
      <c r="J13" s="8" t="n">
        <v>25000</v>
      </c>
      <c r="K13" s="8" t="n">
        <v>480</v>
      </c>
      <c r="L13" s="14">
        <f>ROUND(K13*Rates!$B$9,0)</f>
        <v/>
      </c>
    </row>
    <row r="14">
      <c r="A14" s="11" t="inlineStr">
        <is>
          <t>E-07</t>
        </is>
      </c>
      <c r="B14" s="12" t="n">
        <v>46302</v>
      </c>
      <c r="C14" s="11" t="inlineStr">
        <is>
          <t>Package (hall + food)</t>
        </is>
      </c>
      <c r="D14" s="8" t="n">
        <v>440000</v>
      </c>
      <c r="E14" s="13">
        <f>INDEX(Rates!$B$5:$B$7,MATCH(C14,Rates!$A$5:$A$7,0))</f>
        <v/>
      </c>
      <c r="F14" s="14">
        <f>ROUND(D14*E14,0)</f>
        <v/>
      </c>
      <c r="G14" s="14">
        <f>D14+F14</f>
        <v/>
      </c>
      <c r="H14" s="8" t="n">
        <v>462000</v>
      </c>
      <c r="I14" s="14">
        <f>G14-H14</f>
        <v/>
      </c>
      <c r="J14" s="8" t="n">
        <v>25000</v>
      </c>
      <c r="K14" s="8" t="n">
        <v>480</v>
      </c>
      <c r="L14" s="14">
        <f>ROUND(K14*Rates!$B$9,0)</f>
        <v/>
      </c>
    </row>
    <row r="15">
      <c r="A15" s="11" t="inlineStr">
        <is>
          <t>E-08</t>
        </is>
      </c>
      <c r="B15" s="12" t="n">
        <v>46303</v>
      </c>
      <c r="C15" s="11" t="inlineStr">
        <is>
          <t>Package (hall + food)</t>
        </is>
      </c>
      <c r="D15" s="8" t="n">
        <v>480000</v>
      </c>
      <c r="E15" s="13">
        <f>INDEX(Rates!$B$5:$B$7,MATCH(C15,Rates!$A$5:$A$7,0))</f>
        <v/>
      </c>
      <c r="F15" s="14">
        <f>ROUND(D15*E15,0)</f>
        <v/>
      </c>
      <c r="G15" s="14">
        <f>D15+F15</f>
        <v/>
      </c>
      <c r="H15" s="8" t="n">
        <v>504000</v>
      </c>
      <c r="I15" s="14">
        <f>G15-H15</f>
        <v/>
      </c>
      <c r="J15" s="8" t="n">
        <v>25000</v>
      </c>
      <c r="K15" s="8" t="n">
        <v>480</v>
      </c>
      <c r="L15" s="14">
        <f>ROUND(K15*Rates!$B$9,0)</f>
        <v/>
      </c>
    </row>
    <row r="16">
      <c r="A16" s="11" t="inlineStr">
        <is>
          <t>E-09</t>
        </is>
      </c>
      <c r="B16" s="12" t="n">
        <v>46304</v>
      </c>
      <c r="C16" s="11" t="inlineStr">
        <is>
          <t>Package (hall + food)</t>
        </is>
      </c>
      <c r="D16" s="8" t="n">
        <v>440000</v>
      </c>
      <c r="E16" s="13">
        <f>INDEX(Rates!$B$5:$B$7,MATCH(C16,Rates!$A$5:$A$7,0))</f>
        <v/>
      </c>
      <c r="F16" s="14">
        <f>ROUND(D16*E16,0)</f>
        <v/>
      </c>
      <c r="G16" s="14">
        <f>D16+F16</f>
        <v/>
      </c>
      <c r="H16" s="8" t="n">
        <v>462000</v>
      </c>
      <c r="I16" s="14">
        <f>G16-H16</f>
        <v/>
      </c>
      <c r="J16" s="8" t="n">
        <v>25000</v>
      </c>
      <c r="K16" s="8" t="n">
        <v>480</v>
      </c>
      <c r="L16" s="14">
        <f>ROUND(K16*Rates!$B$9,0)</f>
        <v/>
      </c>
    </row>
    <row r="17">
      <c r="A17" s="11" t="inlineStr">
        <is>
          <t>E-10</t>
        </is>
      </c>
      <c r="B17" s="12" t="n">
        <v>46305</v>
      </c>
      <c r="C17" s="11" t="inlineStr">
        <is>
          <t>Package (hall + food)</t>
        </is>
      </c>
      <c r="D17" s="8" t="n">
        <v>480000</v>
      </c>
      <c r="E17" s="13">
        <f>INDEX(Rates!$B$5:$B$7,MATCH(C17,Rates!$A$5:$A$7,0))</f>
        <v/>
      </c>
      <c r="F17" s="14">
        <f>ROUND(D17*E17,0)</f>
        <v/>
      </c>
      <c r="G17" s="14">
        <f>D17+F17</f>
        <v/>
      </c>
      <c r="H17" s="8" t="n">
        <v>504000</v>
      </c>
      <c r="I17" s="14">
        <f>G17-H17</f>
        <v/>
      </c>
      <c r="J17" s="8" t="n">
        <v>25000</v>
      </c>
      <c r="K17" s="8" t="n">
        <v>480</v>
      </c>
      <c r="L17" s="14">
        <f>ROUND(K17*Rates!$B$9,0)</f>
        <v/>
      </c>
    </row>
    <row r="18">
      <c r="A18" s="11" t="inlineStr">
        <is>
          <t>E-11</t>
        </is>
      </c>
      <c r="B18" s="12" t="n">
        <v>46306</v>
      </c>
      <c r="C18" s="11" t="inlineStr">
        <is>
          <t>Package (hall + food)</t>
        </is>
      </c>
      <c r="D18" s="8" t="n">
        <v>440000</v>
      </c>
      <c r="E18" s="13">
        <f>INDEX(Rates!$B$5:$B$7,MATCH(C18,Rates!$A$5:$A$7,0))</f>
        <v/>
      </c>
      <c r="F18" s="14">
        <f>ROUND(D18*E18,0)</f>
        <v/>
      </c>
      <c r="G18" s="14">
        <f>D18+F18</f>
        <v/>
      </c>
      <c r="H18" s="8" t="n">
        <v>462000</v>
      </c>
      <c r="I18" s="14">
        <f>G18-H18</f>
        <v/>
      </c>
      <c r="J18" s="8" t="n">
        <v>25000</v>
      </c>
      <c r="K18" s="8" t="n">
        <v>480</v>
      </c>
      <c r="L18" s="14">
        <f>ROUND(K18*Rates!$B$9,0)</f>
        <v/>
      </c>
    </row>
    <row r="19">
      <c r="A19" s="11" t="inlineStr">
        <is>
          <t>E-12</t>
        </is>
      </c>
      <c r="B19" s="12" t="n">
        <v>46307</v>
      </c>
      <c r="C19" s="11" t="inlineStr">
        <is>
          <t>Package (hall + food)</t>
        </is>
      </c>
      <c r="D19" s="8" t="n">
        <v>480000</v>
      </c>
      <c r="E19" s="13">
        <f>INDEX(Rates!$B$5:$B$7,MATCH(C19,Rates!$A$5:$A$7,0))</f>
        <v/>
      </c>
      <c r="F19" s="14">
        <f>ROUND(D19*E19,0)</f>
        <v/>
      </c>
      <c r="G19" s="14">
        <f>D19+F19</f>
        <v/>
      </c>
      <c r="H19" s="8" t="n">
        <v>302400</v>
      </c>
      <c r="I19" s="14">
        <f>G19-H19</f>
        <v/>
      </c>
      <c r="J19" s="8" t="n">
        <v>25000</v>
      </c>
      <c r="K19" s="8" t="n">
        <v>480</v>
      </c>
      <c r="L19" s="14">
        <f>ROUND(K19*Rates!$B$9,0)</f>
        <v/>
      </c>
    </row>
    <row r="20">
      <c r="A20" s="11" t="inlineStr">
        <is>
          <t>E-13</t>
        </is>
      </c>
      <c r="B20" s="12" t="n">
        <v>46308</v>
      </c>
      <c r="C20" s="11" t="inlineStr">
        <is>
          <t>Package (hall + food)</t>
        </is>
      </c>
      <c r="D20" s="8" t="n">
        <v>440000</v>
      </c>
      <c r="E20" s="13">
        <f>INDEX(Rates!$B$5:$B$7,MATCH(C20,Rates!$A$5:$A$7,0))</f>
        <v/>
      </c>
      <c r="F20" s="14">
        <f>ROUND(D20*E20,0)</f>
        <v/>
      </c>
      <c r="G20" s="14">
        <f>D20+F20</f>
        <v/>
      </c>
      <c r="H20" s="8" t="n">
        <v>462000</v>
      </c>
      <c r="I20" s="14">
        <f>G20-H20</f>
        <v/>
      </c>
      <c r="J20" s="8" t="n">
        <v>25000</v>
      </c>
      <c r="K20" s="8" t="n">
        <v>480</v>
      </c>
      <c r="L20" s="14">
        <f>ROUND(K20*Rates!$B$9,0)</f>
        <v/>
      </c>
    </row>
    <row r="21">
      <c r="A21" s="11" t="inlineStr">
        <is>
          <t>E-14</t>
        </is>
      </c>
      <c r="B21" s="12" t="n">
        <v>46309</v>
      </c>
      <c r="C21" s="11" t="inlineStr">
        <is>
          <t>Package (hall + food)</t>
        </is>
      </c>
      <c r="D21" s="8" t="n">
        <v>480000</v>
      </c>
      <c r="E21" s="13">
        <f>INDEX(Rates!$B$5:$B$7,MATCH(C21,Rates!$A$5:$A$7,0))</f>
        <v/>
      </c>
      <c r="F21" s="14">
        <f>ROUND(D21*E21,0)</f>
        <v/>
      </c>
      <c r="G21" s="14">
        <f>D21+F21</f>
        <v/>
      </c>
      <c r="H21" s="8" t="n">
        <v>504000</v>
      </c>
      <c r="I21" s="14">
        <f>G21-H21</f>
        <v/>
      </c>
      <c r="J21" s="8" t="n">
        <v>25000</v>
      </c>
      <c r="K21" s="8" t="n">
        <v>480</v>
      </c>
      <c r="L21" s="14">
        <f>ROUND(K21*Rates!$B$9,0)</f>
        <v/>
      </c>
    </row>
    <row r="22">
      <c r="A22" s="11" t="inlineStr">
        <is>
          <t>E-15</t>
        </is>
      </c>
      <c r="B22" s="12" t="n">
        <v>46310</v>
      </c>
      <c r="C22" s="11" t="inlineStr">
        <is>
          <t>Package (hall + food)</t>
        </is>
      </c>
      <c r="D22" s="8" t="n">
        <v>440000</v>
      </c>
      <c r="E22" s="13">
        <f>INDEX(Rates!$B$5:$B$7,MATCH(C22,Rates!$A$5:$A$7,0))</f>
        <v/>
      </c>
      <c r="F22" s="14">
        <f>ROUND(D22*E22,0)</f>
        <v/>
      </c>
      <c r="G22" s="14">
        <f>D22+F22</f>
        <v/>
      </c>
      <c r="H22" s="8" t="n">
        <v>462000</v>
      </c>
      <c r="I22" s="14">
        <f>G22-H22</f>
        <v/>
      </c>
      <c r="J22" s="8" t="n">
        <v>25000</v>
      </c>
      <c r="K22" s="8" t="n">
        <v>480</v>
      </c>
      <c r="L22" s="14">
        <f>ROUND(K22*Rates!$B$9,0)</f>
        <v/>
      </c>
    </row>
    <row r="23">
      <c r="A23" s="11" t="inlineStr">
        <is>
          <t>E-16</t>
        </is>
      </c>
      <c r="B23" s="12" t="n">
        <v>46311</v>
      </c>
      <c r="C23" s="11" t="inlineStr">
        <is>
          <t>Package (hall + food)</t>
        </is>
      </c>
      <c r="D23" s="8" t="n">
        <v>480000</v>
      </c>
      <c r="E23" s="13">
        <f>INDEX(Rates!$B$5:$B$7,MATCH(C23,Rates!$A$5:$A$7,0))</f>
        <v/>
      </c>
      <c r="F23" s="14">
        <f>ROUND(D23*E23,0)</f>
        <v/>
      </c>
      <c r="G23" s="14">
        <f>D23+F23</f>
        <v/>
      </c>
      <c r="H23" s="8" t="n">
        <v>504000</v>
      </c>
      <c r="I23" s="14">
        <f>G23-H23</f>
        <v/>
      </c>
      <c r="J23" s="8" t="n">
        <v>25000</v>
      </c>
      <c r="K23" s="8" t="n">
        <v>480</v>
      </c>
      <c r="L23" s="14">
        <f>ROUND(K23*Rates!$B$9,0)</f>
        <v/>
      </c>
    </row>
    <row r="24">
      <c r="A24" s="11" t="inlineStr">
        <is>
          <t>E-17</t>
        </is>
      </c>
      <c r="B24" s="12" t="n">
        <v>46312</v>
      </c>
      <c r="C24" s="11" t="inlineStr">
        <is>
          <t>Package (hall + food)</t>
        </is>
      </c>
      <c r="D24" s="8" t="n">
        <v>440000</v>
      </c>
      <c r="E24" s="13">
        <f>INDEX(Rates!$B$5:$B$7,MATCH(C24,Rates!$A$5:$A$7,0))</f>
        <v/>
      </c>
      <c r="F24" s="14">
        <f>ROUND(D24*E24,0)</f>
        <v/>
      </c>
      <c r="G24" s="14">
        <f>D24+F24</f>
        <v/>
      </c>
      <c r="H24" s="8" t="n">
        <v>462000</v>
      </c>
      <c r="I24" s="14">
        <f>G24-H24</f>
        <v/>
      </c>
      <c r="J24" s="8" t="n">
        <v>25000</v>
      </c>
      <c r="K24" s="8" t="n">
        <v>480</v>
      </c>
      <c r="L24" s="14">
        <f>ROUND(K24*Rates!$B$9,0)</f>
        <v/>
      </c>
    </row>
    <row r="25">
      <c r="A25" s="11" t="inlineStr">
        <is>
          <t>E-18</t>
        </is>
      </c>
      <c r="B25" s="12" t="n">
        <v>46313</v>
      </c>
      <c r="C25" s="11" t="inlineStr">
        <is>
          <t>Package (hall + food)</t>
        </is>
      </c>
      <c r="D25" s="8" t="n">
        <v>480000</v>
      </c>
      <c r="E25" s="13">
        <f>INDEX(Rates!$B$5:$B$7,MATCH(C25,Rates!$A$5:$A$7,0))</f>
        <v/>
      </c>
      <c r="F25" s="14">
        <f>ROUND(D25*E25,0)</f>
        <v/>
      </c>
      <c r="G25" s="14">
        <f>D25+F25</f>
        <v/>
      </c>
      <c r="H25" s="8" t="n">
        <v>302400</v>
      </c>
      <c r="I25" s="14">
        <f>G25-H25</f>
        <v/>
      </c>
      <c r="J25" s="8" t="n">
        <v>25000</v>
      </c>
      <c r="K25" s="8" t="n">
        <v>480</v>
      </c>
      <c r="L25" s="14">
        <f>ROUND(K25*Rates!$B$9,0)</f>
        <v/>
      </c>
    </row>
    <row r="26">
      <c r="A26" s="11" t="inlineStr">
        <is>
          <t>E-19</t>
        </is>
      </c>
      <c r="B26" s="12" t="n">
        <v>46314</v>
      </c>
      <c r="C26" s="11" t="inlineStr">
        <is>
          <t>Package (hall + food)</t>
        </is>
      </c>
      <c r="D26" s="8" t="n">
        <v>440000</v>
      </c>
      <c r="E26" s="13">
        <f>INDEX(Rates!$B$5:$B$7,MATCH(C26,Rates!$A$5:$A$7,0))</f>
        <v/>
      </c>
      <c r="F26" s="14">
        <f>ROUND(D26*E26,0)</f>
        <v/>
      </c>
      <c r="G26" s="14">
        <f>D26+F26</f>
        <v/>
      </c>
      <c r="H26" s="8" t="n">
        <v>462000</v>
      </c>
      <c r="I26" s="14">
        <f>G26-H26</f>
        <v/>
      </c>
      <c r="J26" s="8" t="n">
        <v>25000</v>
      </c>
      <c r="K26" s="8" t="n">
        <v>480</v>
      </c>
      <c r="L26" s="14">
        <f>ROUND(K26*Rates!$B$9,0)</f>
        <v/>
      </c>
    </row>
    <row r="27">
      <c r="A27" s="11" t="inlineStr">
        <is>
          <t>E-20</t>
        </is>
      </c>
      <c r="B27" s="12" t="n">
        <v>46315</v>
      </c>
      <c r="C27" s="11" t="inlineStr">
        <is>
          <t>Package (hall + food)</t>
        </is>
      </c>
      <c r="D27" s="8" t="n">
        <v>480000</v>
      </c>
      <c r="E27" s="13">
        <f>INDEX(Rates!$B$5:$B$7,MATCH(C27,Rates!$A$5:$A$7,0))</f>
        <v/>
      </c>
      <c r="F27" s="14">
        <f>ROUND(D27*E27,0)</f>
        <v/>
      </c>
      <c r="G27" s="14">
        <f>D27+F27</f>
        <v/>
      </c>
      <c r="H27" s="8" t="n">
        <v>504000</v>
      </c>
      <c r="I27" s="14">
        <f>G27-H27</f>
        <v/>
      </c>
      <c r="J27" s="8" t="n">
        <v>25000</v>
      </c>
      <c r="K27" s="8" t="n">
        <v>480</v>
      </c>
      <c r="L27" s="14">
        <f>ROUND(K27*Rates!$B$9,0)</f>
        <v/>
      </c>
    </row>
    <row r="28">
      <c r="A28" s="11" t="inlineStr">
        <is>
          <t>E-21</t>
        </is>
      </c>
      <c r="B28" s="12" t="n">
        <v>46316</v>
      </c>
      <c r="C28" s="11" t="inlineStr">
        <is>
          <t>Package (hall + food)</t>
        </is>
      </c>
      <c r="D28" s="8" t="n">
        <v>440000</v>
      </c>
      <c r="E28" s="13">
        <f>INDEX(Rates!$B$5:$B$7,MATCH(C28,Rates!$A$5:$A$7,0))</f>
        <v/>
      </c>
      <c r="F28" s="14">
        <f>ROUND(D28*E28,0)</f>
        <v/>
      </c>
      <c r="G28" s="14">
        <f>D28+F28</f>
        <v/>
      </c>
      <c r="H28" s="8" t="n">
        <v>462000</v>
      </c>
      <c r="I28" s="14">
        <f>G28-H28</f>
        <v/>
      </c>
      <c r="J28" s="8" t="n">
        <v>25000</v>
      </c>
      <c r="K28" s="8" t="n">
        <v>480</v>
      </c>
      <c r="L28" s="14">
        <f>ROUND(K28*Rates!$B$9,0)</f>
        <v/>
      </c>
    </row>
    <row r="29">
      <c r="A29" s="11" t="inlineStr">
        <is>
          <t>E-22</t>
        </is>
      </c>
      <c r="B29" s="12" t="n">
        <v>46317</v>
      </c>
      <c r="C29" s="11" t="inlineStr">
        <is>
          <t>Package (hall + food)</t>
        </is>
      </c>
      <c r="D29" s="8" t="n">
        <v>480000</v>
      </c>
      <c r="E29" s="13">
        <f>INDEX(Rates!$B$5:$B$7,MATCH(C29,Rates!$A$5:$A$7,0))</f>
        <v/>
      </c>
      <c r="F29" s="14">
        <f>ROUND(D29*E29,0)</f>
        <v/>
      </c>
      <c r="G29" s="14">
        <f>D29+F29</f>
        <v/>
      </c>
      <c r="H29" s="8" t="n">
        <v>504000</v>
      </c>
      <c r="I29" s="14">
        <f>G29-H29</f>
        <v/>
      </c>
      <c r="J29" s="8" t="n">
        <v>25000</v>
      </c>
      <c r="K29" s="8" t="n">
        <v>480</v>
      </c>
      <c r="L29" s="14">
        <f>ROUND(K29*Rates!$B$9,0)</f>
        <v/>
      </c>
    </row>
    <row r="30">
      <c r="A30" s="11" t="inlineStr">
        <is>
          <t>E-23</t>
        </is>
      </c>
      <c r="B30" s="12" t="n">
        <v>46318</v>
      </c>
      <c r="C30" s="11" t="inlineStr">
        <is>
          <t>Hall only</t>
        </is>
      </c>
      <c r="D30" s="8" t="n">
        <v>90000</v>
      </c>
      <c r="E30" s="13">
        <f>INDEX(Rates!$B$5:$B$7,MATCH(C30,Rates!$A$5:$A$7,0))</f>
        <v/>
      </c>
      <c r="F30" s="14">
        <f>ROUND(D30*E30,0)</f>
        <v/>
      </c>
      <c r="G30" s="14">
        <f>D30+F30</f>
        <v/>
      </c>
      <c r="H30" s="8" t="n">
        <v>106200</v>
      </c>
      <c r="I30" s="14">
        <f>G30-H30</f>
        <v/>
      </c>
      <c r="J30" s="8" t="n">
        <v>10000</v>
      </c>
      <c r="K30" s="8" t="n">
        <v>360</v>
      </c>
      <c r="L30" s="14">
        <f>ROUND(K30*Rates!$B$9,0)</f>
        <v/>
      </c>
    </row>
    <row r="31">
      <c r="A31" s="11" t="inlineStr">
        <is>
          <t>E-24</t>
        </is>
      </c>
      <c r="B31" s="12" t="n">
        <v>46319</v>
      </c>
      <c r="C31" s="11" t="inlineStr">
        <is>
          <t>Hall only</t>
        </is>
      </c>
      <c r="D31" s="8" t="n">
        <v>100000</v>
      </c>
      <c r="E31" s="13">
        <f>INDEX(Rates!$B$5:$B$7,MATCH(C31,Rates!$A$5:$A$7,0))</f>
        <v/>
      </c>
      <c r="F31" s="14">
        <f>ROUND(D31*E31,0)</f>
        <v/>
      </c>
      <c r="G31" s="14">
        <f>D31+F31</f>
        <v/>
      </c>
      <c r="H31" s="8" t="n">
        <v>70800</v>
      </c>
      <c r="I31" s="14">
        <f>G31-H31</f>
        <v/>
      </c>
      <c r="J31" s="8" t="n">
        <v>10000</v>
      </c>
      <c r="K31" s="8" t="n">
        <v>360</v>
      </c>
      <c r="L31" s="14">
        <f>ROUND(K31*Rates!$B$9,0)</f>
        <v/>
      </c>
    </row>
    <row r="32">
      <c r="A32" s="11" t="inlineStr">
        <is>
          <t>E-25</t>
        </is>
      </c>
      <c r="B32" s="12" t="n">
        <v>46320</v>
      </c>
      <c r="C32" s="11" t="inlineStr">
        <is>
          <t>Hall only</t>
        </is>
      </c>
      <c r="D32" s="8" t="n">
        <v>90000</v>
      </c>
      <c r="E32" s="13">
        <f>INDEX(Rates!$B$5:$B$7,MATCH(C32,Rates!$A$5:$A$7,0))</f>
        <v/>
      </c>
      <c r="F32" s="14">
        <f>ROUND(D32*E32,0)</f>
        <v/>
      </c>
      <c r="G32" s="14">
        <f>D32+F32</f>
        <v/>
      </c>
      <c r="H32" s="8" t="n">
        <v>106200</v>
      </c>
      <c r="I32" s="14">
        <f>G32-H32</f>
        <v/>
      </c>
      <c r="J32" s="8" t="n">
        <v>10000</v>
      </c>
      <c r="K32" s="8" t="n">
        <v>360</v>
      </c>
      <c r="L32" s="14">
        <f>ROUND(K32*Rates!$B$9,0)</f>
        <v/>
      </c>
    </row>
    <row r="33">
      <c r="A33" s="11" t="inlineStr">
        <is>
          <t>E-26</t>
        </is>
      </c>
      <c r="B33" s="12" t="n">
        <v>46321</v>
      </c>
      <c r="C33" s="11" t="inlineStr">
        <is>
          <t>Hall only</t>
        </is>
      </c>
      <c r="D33" s="8" t="n">
        <v>100000</v>
      </c>
      <c r="E33" s="13">
        <f>INDEX(Rates!$B$5:$B$7,MATCH(C33,Rates!$A$5:$A$7,0))</f>
        <v/>
      </c>
      <c r="F33" s="14">
        <f>ROUND(D33*E33,0)</f>
        <v/>
      </c>
      <c r="G33" s="14">
        <f>D33+F33</f>
        <v/>
      </c>
      <c r="H33" s="8" t="n">
        <v>118000</v>
      </c>
      <c r="I33" s="14">
        <f>G33-H33</f>
        <v/>
      </c>
      <c r="J33" s="8" t="n">
        <v>10000</v>
      </c>
      <c r="K33" s="8" t="n">
        <v>360</v>
      </c>
      <c r="L33" s="14">
        <f>ROUND(K33*Rates!$B$9,0)</f>
        <v/>
      </c>
    </row>
    <row r="34">
      <c r="A34" s="11" t="inlineStr">
        <is>
          <t>E-27</t>
        </is>
      </c>
      <c r="B34" s="12" t="n">
        <v>46322</v>
      </c>
      <c r="C34" s="11" t="inlineStr">
        <is>
          <t>Hall only</t>
        </is>
      </c>
      <c r="D34" s="8" t="n">
        <v>90000</v>
      </c>
      <c r="E34" s="13">
        <f>INDEX(Rates!$B$5:$B$7,MATCH(C34,Rates!$A$5:$A$7,0))</f>
        <v/>
      </c>
      <c r="F34" s="14">
        <f>ROUND(D34*E34,0)</f>
        <v/>
      </c>
      <c r="G34" s="14">
        <f>D34+F34</f>
        <v/>
      </c>
      <c r="H34" s="8" t="n">
        <v>106200</v>
      </c>
      <c r="I34" s="14">
        <f>G34-H34</f>
        <v/>
      </c>
      <c r="J34" s="8" t="n">
        <v>10000</v>
      </c>
      <c r="K34" s="8" t="n">
        <v>360</v>
      </c>
      <c r="L34" s="14">
        <f>ROUND(K34*Rates!$B$9,0)</f>
        <v/>
      </c>
    </row>
    <row r="35">
      <c r="A35" s="11" t="inlineStr">
        <is>
          <t>E-28</t>
        </is>
      </c>
      <c r="B35" s="12" t="n">
        <v>46323</v>
      </c>
      <c r="C35" s="11" t="inlineStr">
        <is>
          <t>Hall only</t>
        </is>
      </c>
      <c r="D35" s="8" t="n">
        <v>100000</v>
      </c>
      <c r="E35" s="13">
        <f>INDEX(Rates!$B$5:$B$7,MATCH(C35,Rates!$A$5:$A$7,0))</f>
        <v/>
      </c>
      <c r="F35" s="14">
        <f>ROUND(D35*E35,0)</f>
        <v/>
      </c>
      <c r="G35" s="14">
        <f>D35+F35</f>
        <v/>
      </c>
      <c r="H35" s="8" t="n">
        <v>118000</v>
      </c>
      <c r="I35" s="14">
        <f>G35-H35</f>
        <v/>
      </c>
      <c r="J35" s="8" t="n">
        <v>10000</v>
      </c>
      <c r="K35" s="8" t="n">
        <v>360</v>
      </c>
      <c r="L35" s="14">
        <f>ROUND(K35*Rates!$B$9,0)</f>
        <v/>
      </c>
    </row>
    <row r="36">
      <c r="A36" s="11" t="inlineStr">
        <is>
          <t>E-29</t>
        </is>
      </c>
      <c r="B36" s="12" t="n">
        <v>46324</v>
      </c>
      <c r="C36" s="11" t="inlineStr">
        <is>
          <t>Hall only</t>
        </is>
      </c>
      <c r="D36" s="8" t="n">
        <v>90000</v>
      </c>
      <c r="E36" s="13">
        <f>INDEX(Rates!$B$5:$B$7,MATCH(C36,Rates!$A$5:$A$7,0))</f>
        <v/>
      </c>
      <c r="F36" s="14">
        <f>ROUND(D36*E36,0)</f>
        <v/>
      </c>
      <c r="G36" s="14">
        <f>D36+F36</f>
        <v/>
      </c>
      <c r="H36" s="8" t="n">
        <v>106200</v>
      </c>
      <c r="I36" s="14">
        <f>G36-H36</f>
        <v/>
      </c>
      <c r="J36" s="8" t="n">
        <v>10000</v>
      </c>
      <c r="K36" s="8" t="n">
        <v>360</v>
      </c>
      <c r="L36" s="14">
        <f>ROUND(K36*Rates!$B$9,0)</f>
        <v/>
      </c>
    </row>
    <row r="37">
      <c r="A37" s="11" t="inlineStr">
        <is>
          <t>E-30</t>
        </is>
      </c>
      <c r="B37" s="12" t="n">
        <v>46325</v>
      </c>
      <c r="C37" s="11" t="inlineStr">
        <is>
          <t>Hall only</t>
        </is>
      </c>
      <c r="D37" s="8" t="n">
        <v>100000</v>
      </c>
      <c r="E37" s="13">
        <f>INDEX(Rates!$B$5:$B$7,MATCH(C37,Rates!$A$5:$A$7,0))</f>
        <v/>
      </c>
      <c r="F37" s="14">
        <f>ROUND(D37*E37,0)</f>
        <v/>
      </c>
      <c r="G37" s="14">
        <f>D37+F37</f>
        <v/>
      </c>
      <c r="H37" s="8" t="n">
        <v>70800</v>
      </c>
      <c r="I37" s="14">
        <f>G37-H37</f>
        <v/>
      </c>
      <c r="J37" s="8" t="n">
        <v>10000</v>
      </c>
      <c r="K37" s="8" t="n">
        <v>360</v>
      </c>
      <c r="L37" s="14">
        <f>ROUND(K37*Rates!$B$9,0)</f>
        <v/>
      </c>
    </row>
    <row r="38">
      <c r="A38" s="11" t="inlineStr">
        <is>
          <t>E-31</t>
        </is>
      </c>
      <c r="B38" s="12" t="n">
        <v>46326</v>
      </c>
      <c r="C38" s="11" t="inlineStr">
        <is>
          <t>Corporate day</t>
        </is>
      </c>
      <c r="D38" s="8" t="n">
        <v>60000</v>
      </c>
      <c r="E38" s="13">
        <f>INDEX(Rates!$B$5:$B$7,MATCH(C38,Rates!$A$5:$A$7,0))</f>
        <v/>
      </c>
      <c r="F38" s="14">
        <f>ROUND(D38*E38,0)</f>
        <v/>
      </c>
      <c r="G38" s="14">
        <f>D38+F38</f>
        <v/>
      </c>
      <c r="H38" s="8" t="n">
        <v>70800</v>
      </c>
      <c r="I38" s="14">
        <f>G38-H38</f>
        <v/>
      </c>
      <c r="J38" s="8" t="n">
        <v>15000</v>
      </c>
      <c r="K38" s="8" t="n">
        <v>220</v>
      </c>
      <c r="L38" s="14">
        <f>ROUND(K38*Rates!$B$9,0)</f>
        <v/>
      </c>
    </row>
    <row r="40">
      <c r="A40" s="3" t="inlineStr">
        <is>
          <t>Totals</t>
        </is>
      </c>
      <c r="D40" s="15">
        <f>SUM(D5:D38)</f>
        <v/>
      </c>
      <c r="F40" s="15">
        <f>SUM(F5:F38)</f>
        <v/>
      </c>
      <c r="G40" s="15">
        <f>SUM(G5:G38)</f>
        <v/>
      </c>
      <c r="H40" s="15">
        <f>SUM(H5:H38)</f>
        <v/>
      </c>
      <c r="I40" s="15">
        <f>SUM(I5:I38)</f>
        <v/>
      </c>
      <c r="J40" s="15">
        <f>SUM(J5:J38)</f>
        <v/>
      </c>
      <c r="K40" s="15">
        <f>SUM(K5:K38)</f>
        <v/>
      </c>
      <c r="L40" s="15">
        <f>SUM(L5:L38)</f>
        <v/>
      </c>
    </row>
  </sheetData>
  <dataValidations count="1">
    <dataValidation sqref="C5:C38" showDropDown="0" showInputMessage="0" showErrorMessage="0" allowBlank="0" type="list">
      <formula1>=Rates!$A$5:$A$7</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44" customWidth="1" min="1" max="1"/>
    <col width="18" customWidth="1" min="2" max="2"/>
    <col width="20" customWidth="1" min="3" max="3"/>
    <col width="16" customWidth="1" min="4" max="4"/>
    <col width="18" customWidth="1" min="5" max="5"/>
  </cols>
  <sheetData>
    <row r="1">
      <c r="A1" s="1" t="inlineStr">
        <is>
          <t>Month summary</t>
        </is>
      </c>
    </row>
    <row r="2">
      <c r="A2" s="2" t="inlineStr">
        <is>
          <t>Everything on this sheet is computed from the other sheets.</t>
        </is>
      </c>
    </row>
    <row r="4">
      <c r="A4" s="5" t="inlineStr">
        <is>
          <t>Event type</t>
        </is>
      </c>
      <c r="B4" s="5" t="inlineStr">
        <is>
          <t>Events</t>
        </is>
      </c>
      <c r="C4" s="5" t="inlineStr">
        <is>
          <t>Taxable value (Rs)</t>
        </is>
      </c>
      <c r="D4" s="5" t="inlineStr">
        <is>
          <t>GST (Rs)</t>
        </is>
      </c>
      <c r="E4" s="5" t="inlineStr">
        <is>
          <t>Invoice total (Rs)</t>
        </is>
      </c>
    </row>
    <row r="5">
      <c r="A5" s="6">
        <f>Rates!A5</f>
        <v/>
      </c>
      <c r="B5" s="16">
        <f>COUNTIF(Events!$C$5:$C$38,A5)</f>
        <v/>
      </c>
      <c r="C5" s="14">
        <f>SUMIF(Events!$C$5:$C$38,A5,Events!$D$5:$D$38)</f>
        <v/>
      </c>
      <c r="D5" s="14">
        <f>SUMIF(Events!$C$5:$C$38,A5,Events!$F$5:$F$38)</f>
        <v/>
      </c>
      <c r="E5" s="14">
        <f>SUMIF(Events!$C$5:$C$38,A5,Events!$G$5:$G$38)</f>
        <v/>
      </c>
    </row>
    <row r="6">
      <c r="A6" s="6">
        <f>Rates!A6</f>
        <v/>
      </c>
      <c r="B6" s="16">
        <f>COUNTIF(Events!$C$5:$C$38,A6)</f>
        <v/>
      </c>
      <c r="C6" s="14">
        <f>SUMIF(Events!$C$5:$C$38,A6,Events!$D$5:$D$38)</f>
        <v/>
      </c>
      <c r="D6" s="14">
        <f>SUMIF(Events!$C$5:$C$38,A6,Events!$F$5:$F$38)</f>
        <v/>
      </c>
      <c r="E6" s="14">
        <f>SUMIF(Events!$C$5:$C$38,A6,Events!$G$5:$G$38)</f>
        <v/>
      </c>
    </row>
    <row r="7">
      <c r="A7" s="6">
        <f>Rates!A7</f>
        <v/>
      </c>
      <c r="B7" s="16">
        <f>COUNTIF(Events!$C$5:$C$38,A7)</f>
        <v/>
      </c>
      <c r="C7" s="14">
        <f>SUMIF(Events!$C$5:$C$38,A7,Events!$D$5:$D$38)</f>
        <v/>
      </c>
      <c r="D7" s="14">
        <f>SUMIF(Events!$C$5:$C$38,A7,Events!$F$5:$F$38)</f>
        <v/>
      </c>
      <c r="E7" s="14">
        <f>SUMIF(Events!$C$5:$C$38,A7,Events!$G$5:$G$38)</f>
        <v/>
      </c>
    </row>
    <row r="8">
      <c r="A8" s="17" t="inlineStr">
        <is>
          <t>Total</t>
        </is>
      </c>
      <c r="B8" s="15">
        <f>SUM(B5:B7)</f>
        <v/>
      </c>
      <c r="C8" s="15">
        <f>SUM(C5:C7)</f>
        <v/>
      </c>
      <c r="D8" s="15">
        <f>SUM(D5:D7)</f>
        <v/>
      </c>
      <c r="E8" s="15">
        <f>SUM(E5:E7)</f>
        <v/>
      </c>
    </row>
    <row r="10">
      <c r="A10" s="5" t="inlineStr">
        <is>
          <t>GST by rate</t>
        </is>
      </c>
      <c r="B10" s="5" t="inlineStr">
        <is>
          <t>Taxable value (Rs)</t>
        </is>
      </c>
      <c r="C10" s="5" t="inlineStr">
        <is>
          <t>GST (Rs)</t>
        </is>
      </c>
      <c r="D10" s="5" t="inlineStr">
        <is>
          <t>CGST (Rs)</t>
        </is>
      </c>
      <c r="E10" s="5" t="inlineStr">
        <is>
          <t>SGST (Rs)</t>
        </is>
      </c>
    </row>
    <row r="11">
      <c r="A11" s="6" t="inlineStr">
        <is>
          <t>At 5%</t>
        </is>
      </c>
      <c r="B11" s="14">
        <f>SUMIF(Events!$E$5:$E$38,0.05,Events!$D$5:$D$38)</f>
        <v/>
      </c>
      <c r="C11" s="14">
        <f>SUMIF(Events!$E$5:$E$38,0.05,Events!$F$5:$F$38)</f>
        <v/>
      </c>
      <c r="D11" s="14">
        <f>C11/2</f>
        <v/>
      </c>
      <c r="E11" s="14">
        <f>C11/2</f>
        <v/>
      </c>
    </row>
    <row r="12">
      <c r="A12" s="6" t="inlineStr">
        <is>
          <t>At 18%</t>
        </is>
      </c>
      <c r="B12" s="14">
        <f>SUMIF(Events!$E$5:$E$38,0.18,Events!$D$5:$D$38)</f>
        <v/>
      </c>
      <c r="C12" s="14">
        <f>SUMIF(Events!$E$5:$E$38,0.18,Events!$F$5:$F$38)</f>
        <v/>
      </c>
      <c r="D12" s="14">
        <f>C12/2</f>
        <v/>
      </c>
      <c r="E12" s="14">
        <f>C12/2</f>
        <v/>
      </c>
    </row>
    <row r="13">
      <c r="A13" s="17" t="inlineStr">
        <is>
          <t>Total</t>
        </is>
      </c>
      <c r="B13" s="15">
        <f>SUM(B11:B12)</f>
        <v/>
      </c>
      <c r="C13" s="15">
        <f>SUM(C11:C12)</f>
        <v/>
      </c>
      <c r="D13" s="15">
        <f>SUM(D11:D12)</f>
        <v/>
      </c>
      <c r="E13" s="15">
        <f>SUM(E11:E12)</f>
        <v/>
      </c>
    </row>
    <row r="15">
      <c r="A15" s="5" t="inlineStr">
        <is>
          <t>Money check</t>
        </is>
      </c>
      <c r="B15" s="5" t="inlineStr">
        <is>
          <t>Amount (Rs)</t>
        </is>
      </c>
    </row>
    <row r="16">
      <c r="A16" t="inlineStr">
        <is>
          <t>Invoiced this month</t>
        </is>
      </c>
      <c r="B16" s="15">
        <f>Events!G40</f>
        <v/>
      </c>
    </row>
    <row r="17">
      <c r="A17" t="inlineStr">
        <is>
          <t>Received against those invoices</t>
        </is>
      </c>
      <c r="B17" s="15">
        <f>Events!H40</f>
        <v/>
      </c>
    </row>
    <row r="18">
      <c r="A18" t="inlineStr">
        <is>
          <t>Outstanding</t>
        </is>
      </c>
      <c r="B18" s="15">
        <f>Events!I40</f>
        <v/>
      </c>
    </row>
    <row r="19">
      <c r="A19" t="inlineStr">
        <is>
          <t>Events with a balance outstanding</t>
        </is>
      </c>
      <c r="B19" s="15">
        <f>COUNTIF(Events!I5:I38,"&gt;0")</f>
        <v/>
      </c>
    </row>
    <row r="20">
      <c r="A20" t="inlineStr">
        <is>
          <t>Security deposits held</t>
        </is>
      </c>
      <c r="B20" s="15">
        <f>Events!J40</f>
        <v/>
      </c>
    </row>
    <row r="21">
      <c r="A21" t="inlineStr">
        <is>
          <t>Electricity recovered</t>
        </is>
      </c>
      <c r="B21" s="15">
        <f>Events!L40</f>
        <v/>
      </c>
    </row>
    <row r="22">
      <c r="A22" t="inlineStr">
        <is>
          <t>Advances received for future events</t>
        </is>
      </c>
      <c r="B22" s="15">
        <f>'Advances for future events'!D11</f>
        <v/>
      </c>
    </row>
    <row r="23">
      <c r="A23" t="inlineStr">
        <is>
          <t>GST inside those advances</t>
        </is>
      </c>
      <c r="B23" s="15">
        <f>'Advances for future events'!F11</f>
        <v/>
      </c>
    </row>
    <row r="25">
      <c r="A25" t="inlineStr">
        <is>
          <t>Bank credits this month (enter from statement)</t>
        </is>
      </c>
      <c r="B25" s="8" t="n">
        <v>12763300</v>
      </c>
    </row>
    <row r="26">
      <c r="A26" t="inlineStr">
        <is>
          <t>Receipts recorded (events + advances)</t>
        </is>
      </c>
      <c r="B26" s="14">
        <f>B17+B22</f>
        <v/>
      </c>
    </row>
    <row r="27">
      <c r="A27" t="inlineStr">
        <is>
          <t>Security deposits received this month</t>
        </is>
      </c>
      <c r="B27" s="14">
        <f>B20</f>
        <v/>
      </c>
    </row>
    <row r="28">
      <c r="A28" t="inlineStr">
        <is>
          <t>Unexplained difference (bank less receipts less deposits)</t>
        </is>
      </c>
      <c r="B28" s="15">
        <f>B25-B26-B27</f>
        <v/>
      </c>
    </row>
    <row r="29" ht="40" customHeight="1">
      <c r="A29" s="18" t="inlineStr">
        <is>
          <t>A small difference is normal in a real month: bank interest, charges, refunds, part-payments and cancelled events all move money. The point is to list each item and clear it, not to force the number to zero.</t>
        </is>
      </c>
    </row>
  </sheetData>
  <mergeCells count="1">
    <mergeCell ref="A29:E29"/>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8" customWidth="1" min="1" max="1"/>
    <col width="12" customWidth="1" min="2" max="2"/>
    <col width="12" customWidth="1" min="3" max="3"/>
    <col width="16" customWidth="1" min="4" max="4"/>
    <col width="10" customWidth="1" min="5" max="5"/>
    <col width="16" customWidth="1" min="6" max="6"/>
    <col width="16" customWidth="1" min="7" max="7"/>
    <col width="12" customWidth="1" min="8" max="8"/>
  </cols>
  <sheetData>
    <row r="1">
      <c r="A1" s="1" t="inlineStr">
        <is>
          <t>Advances received this month for later events</t>
        </is>
      </c>
    </row>
    <row r="2">
      <c r="A2" s="2" t="inlineStr">
        <is>
          <t>GST inside each advance = amount x rate / (100 + rate).</t>
        </is>
      </c>
    </row>
    <row r="4">
      <c r="A4" s="5" t="inlineStr">
        <is>
          <t>Ref</t>
        </is>
      </c>
      <c r="B4" s="5" t="inlineStr">
        <is>
          <t>Client</t>
        </is>
      </c>
      <c r="C4" s="5" t="inlineStr">
        <is>
          <t>Event date</t>
        </is>
      </c>
      <c r="D4" s="5" t="inlineStr">
        <is>
          <t>Received (Rs)</t>
        </is>
      </c>
      <c r="E4" s="5" t="inlineStr">
        <is>
          <t>GST rate</t>
        </is>
      </c>
      <c r="F4" s="5" t="inlineStr">
        <is>
          <t>GST inside (Rs)</t>
        </is>
      </c>
      <c r="G4" s="5" t="inlineStr">
        <is>
          <t>Taxable part (Rs)</t>
        </is>
      </c>
      <c r="H4" s="5" t="inlineStr">
        <is>
          <t>Receipt no.</t>
        </is>
      </c>
    </row>
    <row r="5">
      <c r="A5" s="11" t="inlineStr">
        <is>
          <t>A-01</t>
        </is>
      </c>
      <c r="B5" s="11" t="inlineStr">
        <is>
          <t>Sharma</t>
        </is>
      </c>
      <c r="C5" s="12" t="n">
        <v>46351</v>
      </c>
      <c r="D5" s="8" t="n">
        <v>136500</v>
      </c>
      <c r="E5" s="7" t="n">
        <v>0.05</v>
      </c>
      <c r="F5" s="14">
        <f>ROUND(D5*E5/(1+E5),0)</f>
        <v/>
      </c>
      <c r="G5" s="14">
        <f>D5-F5</f>
        <v/>
      </c>
      <c r="H5" s="11" t="inlineStr">
        <is>
          <t>RV-150</t>
        </is>
      </c>
    </row>
    <row r="6">
      <c r="A6" s="11" t="inlineStr">
        <is>
          <t>A-02</t>
        </is>
      </c>
      <c r="B6" s="11" t="inlineStr">
        <is>
          <t>Iyer</t>
        </is>
      </c>
      <c r="C6" s="12" t="n">
        <v>46359</v>
      </c>
      <c r="D6" s="8" t="n">
        <v>110250</v>
      </c>
      <c r="E6" s="7" t="n">
        <v>0.05</v>
      </c>
      <c r="F6" s="14">
        <f>ROUND(D6*E6/(1+E6),0)</f>
        <v/>
      </c>
      <c r="G6" s="14">
        <f>D6-F6</f>
        <v/>
      </c>
      <c r="H6" s="11" t="inlineStr">
        <is>
          <t>RV-151</t>
        </is>
      </c>
    </row>
    <row r="7">
      <c r="A7" s="11" t="inlineStr">
        <is>
          <t>A-03</t>
        </is>
      </c>
      <c r="B7" s="11" t="inlineStr">
        <is>
          <t>Patel</t>
        </is>
      </c>
      <c r="C7" s="12" t="n">
        <v>46366</v>
      </c>
      <c r="D7" s="8" t="n">
        <v>210000</v>
      </c>
      <c r="E7" s="7" t="n">
        <v>0.05</v>
      </c>
      <c r="F7" s="14">
        <f>ROUND(D7*E7/(1+E7),0)</f>
        <v/>
      </c>
      <c r="G7" s="14">
        <f>D7-F7</f>
        <v/>
      </c>
      <c r="H7" s="11" t="inlineStr">
        <is>
          <t>RV-152</t>
        </is>
      </c>
    </row>
    <row r="8">
      <c r="A8" s="11" t="inlineStr">
        <is>
          <t>A-04</t>
        </is>
      </c>
      <c r="B8" s="11" t="inlineStr">
        <is>
          <t>Reddy</t>
        </is>
      </c>
      <c r="C8" s="12" t="n">
        <v>46368</v>
      </c>
      <c r="D8" s="8" t="n">
        <v>157500</v>
      </c>
      <c r="E8" s="7" t="n">
        <v>0.05</v>
      </c>
      <c r="F8" s="14">
        <f>ROUND(D8*E8/(1+E8),0)</f>
        <v/>
      </c>
      <c r="G8" s="14">
        <f>D8-F8</f>
        <v/>
      </c>
      <c r="H8" s="11" t="inlineStr">
        <is>
          <t>RV-153</t>
        </is>
      </c>
    </row>
    <row r="9">
      <c r="A9" s="11" t="inlineStr">
        <is>
          <t>A-05</t>
        </is>
      </c>
      <c r="B9" s="11" t="inlineStr">
        <is>
          <t>Gupta</t>
        </is>
      </c>
      <c r="C9" s="12" t="n">
        <v>46407</v>
      </c>
      <c r="D9" s="8" t="n">
        <v>126000</v>
      </c>
      <c r="E9" s="7" t="n">
        <v>0.05</v>
      </c>
      <c r="F9" s="14">
        <f>ROUND(D9*E9/(1+E9),0)</f>
        <v/>
      </c>
      <c r="G9" s="14">
        <f>D9-F9</f>
        <v/>
      </c>
      <c r="H9" s="11" t="inlineStr">
        <is>
          <t>RV-154</t>
        </is>
      </c>
    </row>
    <row r="10">
      <c r="A10" s="11" t="inlineStr">
        <is>
          <t>A-06</t>
        </is>
      </c>
      <c r="B10" s="11" t="inlineStr">
        <is>
          <t>Nair</t>
        </is>
      </c>
      <c r="C10" s="12" t="n">
        <v>46422</v>
      </c>
      <c r="D10" s="8" t="n">
        <v>204750</v>
      </c>
      <c r="E10" s="7" t="n">
        <v>0.05</v>
      </c>
      <c r="F10" s="14">
        <f>ROUND(D10*E10/(1+E10),0)</f>
        <v/>
      </c>
      <c r="G10" s="14">
        <f>D10-F10</f>
        <v/>
      </c>
      <c r="H10" s="11" t="inlineStr">
        <is>
          <t>RV-155</t>
        </is>
      </c>
    </row>
    <row r="11">
      <c r="A11" s="3" t="inlineStr">
        <is>
          <t>Total</t>
        </is>
      </c>
      <c r="D11" s="15">
        <f>SUM(D5:D10)</f>
        <v/>
      </c>
      <c r="F11" s="15">
        <f>SUM(F5:F10)</f>
        <v/>
      </c>
      <c r="G11" s="15">
        <f>SUM(G5:G10)</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10" customWidth="1" min="1" max="1"/>
    <col width="16" customWidth="1" min="2" max="2"/>
    <col width="12" customWidth="1" min="3" max="3"/>
    <col width="12" customWidth="1" min="4" max="4"/>
    <col width="18" customWidth="1" min="5" max="5"/>
    <col width="16" customWidth="1" min="6" max="6"/>
    <col width="16" customWidth="1" min="7" max="7"/>
    <col width="18" customWidth="1" min="8" max="8"/>
    <col width="12" customWidth="1" min="9" max="9"/>
    <col width="20" customWidth="1" min="10" max="10"/>
  </cols>
  <sheetData>
    <row r="1">
      <c r="A1" s="1" t="inlineStr">
        <is>
          <t>Deposit settlement</t>
        </is>
      </c>
    </row>
    <row r="2">
      <c r="A2" s="2" t="inlineStr">
        <is>
          <t>Refund = deposit less damage, overtime with GST and extra utilities.</t>
        </is>
      </c>
    </row>
    <row r="4" ht="44" customHeight="1">
      <c r="A4" s="5" t="inlineStr">
        <is>
          <t>Event</t>
        </is>
      </c>
      <c r="B4" s="5" t="inlineStr">
        <is>
          <t>Deposit held (Rs)</t>
        </is>
      </c>
      <c r="C4" s="5" t="inlineStr">
        <is>
          <t>Damage (Rs)</t>
        </is>
      </c>
      <c r="D4" s="5" t="inlineStr">
        <is>
          <t>Overtime hours</t>
        </is>
      </c>
      <c r="E4" s="5" t="inlineStr">
        <is>
          <t>Overtime before GST (Rs)</t>
        </is>
      </c>
      <c r="F4" s="5" t="inlineStr">
        <is>
          <t>GST on overtime (Rs)</t>
        </is>
      </c>
      <c r="G4" s="5" t="inlineStr">
        <is>
          <t>Extra utilities (Rs)</t>
        </is>
      </c>
      <c r="H4" s="5" t="inlineStr">
        <is>
          <t>Total deductions (Rs)</t>
        </is>
      </c>
      <c r="I4" s="5" t="inlineStr">
        <is>
          <t>Refund (Rs)</t>
        </is>
      </c>
      <c r="J4" s="5" t="inlineStr">
        <is>
          <t>Extra due from client (Rs)</t>
        </is>
      </c>
    </row>
    <row r="5">
      <c r="A5" s="11" t="inlineStr">
        <is>
          <t>E-07</t>
        </is>
      </c>
      <c r="B5" s="8" t="n">
        <v>25000</v>
      </c>
      <c r="C5" s="8" t="n">
        <v>4800</v>
      </c>
      <c r="D5" s="9" t="n">
        <v>2</v>
      </c>
      <c r="E5" s="14">
        <f>D5*Rates!$B$11</f>
        <v/>
      </c>
      <c r="F5" s="14">
        <f>ROUND(E5*Rates!$B$12,0)</f>
        <v/>
      </c>
      <c r="G5" s="8" t="n">
        <v>0</v>
      </c>
      <c r="H5" s="14">
        <f>C5+E5+F5+G5</f>
        <v/>
      </c>
      <c r="I5" s="14">
        <f>MAX(0,B5-H5)</f>
        <v/>
      </c>
      <c r="J5" s="14">
        <f>MAX(0,H5-B5)</f>
        <v/>
      </c>
    </row>
    <row r="6">
      <c r="A6" s="11" t="inlineStr">
        <is>
          <t>E-12</t>
        </is>
      </c>
      <c r="B6" s="8" t="n">
        <v>25000</v>
      </c>
      <c r="C6" s="8" t="n">
        <v>0</v>
      </c>
      <c r="D6" s="9" t="n">
        <v>0</v>
      </c>
      <c r="E6" s="14">
        <f>D6*Rates!$B$11</f>
        <v/>
      </c>
      <c r="F6" s="14">
        <f>ROUND(E6*Rates!$B$12,0)</f>
        <v/>
      </c>
      <c r="G6" s="8" t="n">
        <v>1320</v>
      </c>
      <c r="H6" s="14">
        <f>C6+E6+F6+G6</f>
        <v/>
      </c>
      <c r="I6" s="14">
        <f>MAX(0,B6-H6)</f>
        <v/>
      </c>
      <c r="J6" s="14">
        <f>MAX(0,H6-B6)</f>
        <v/>
      </c>
    </row>
    <row r="7">
      <c r="A7" s="11" t="inlineStr">
        <is>
          <t>E-19</t>
        </is>
      </c>
      <c r="B7" s="8" t="n">
        <v>25000</v>
      </c>
      <c r="C7" s="8" t="n">
        <v>18000</v>
      </c>
      <c r="D7" s="9" t="n">
        <v>1</v>
      </c>
      <c r="E7" s="14">
        <f>D7*Rates!$B$11</f>
        <v/>
      </c>
      <c r="F7" s="14">
        <f>ROUND(E7*Rates!$B$12,0)</f>
        <v/>
      </c>
      <c r="G7" s="8" t="n">
        <v>0</v>
      </c>
      <c r="H7" s="14">
        <f>C7+E7+F7+G7</f>
        <v/>
      </c>
      <c r="I7" s="14">
        <f>MAX(0,B7-H7)</f>
        <v/>
      </c>
      <c r="J7" s="14">
        <f>MAX(0,H7-B7)</f>
        <v/>
      </c>
    </row>
    <row r="8">
      <c r="A8" s="11" t="inlineStr">
        <is>
          <t>E-25</t>
        </is>
      </c>
      <c r="B8" s="8" t="n">
        <v>10000</v>
      </c>
      <c r="C8" s="8" t="n">
        <v>0</v>
      </c>
      <c r="D8" s="9" t="n">
        <v>0</v>
      </c>
      <c r="E8" s="14">
        <f>D8*Rates!$B$11</f>
        <v/>
      </c>
      <c r="F8" s="14">
        <f>ROUND(E8*Rates!$B$12,0)</f>
        <v/>
      </c>
      <c r="G8" s="8" t="n">
        <v>0</v>
      </c>
      <c r="H8" s="14">
        <f>C8+E8+F8+G8</f>
        <v/>
      </c>
      <c r="I8" s="14">
        <f>MAX(0,B8-H8)</f>
        <v/>
      </c>
      <c r="J8" s="14">
        <f>MAX(0,H8-B8)</f>
        <v/>
      </c>
    </row>
    <row r="9">
      <c r="A9" s="11" t="inlineStr">
        <is>
          <t>E-31</t>
        </is>
      </c>
      <c r="B9" s="8" t="n">
        <v>15000</v>
      </c>
      <c r="C9" s="8" t="n">
        <v>3500</v>
      </c>
      <c r="D9" s="9" t="n">
        <v>0</v>
      </c>
      <c r="E9" s="14">
        <f>D9*Rates!$B$11</f>
        <v/>
      </c>
      <c r="F9" s="14">
        <f>ROUND(E9*Rates!$B$12,0)</f>
        <v/>
      </c>
      <c r="G9" s="8" t="n">
        <v>0</v>
      </c>
      <c r="H9" s="14">
        <f>C9+E9+F9+G9</f>
        <v/>
      </c>
      <c r="I9" s="14">
        <f>MAX(0,B9-H9)</f>
        <v/>
      </c>
      <c r="J9" s="14">
        <f>MAX(0,H9-B9)</f>
        <v/>
      </c>
    </row>
    <row r="11">
      <c r="A11" s="3" t="inlineStr">
        <is>
          <t>Total</t>
        </is>
      </c>
      <c r="B11" s="15">
        <f>SUM(B5:B9)</f>
        <v/>
      </c>
      <c r="C11" s="15">
        <f>SUM(C5:C9)</f>
        <v/>
      </c>
      <c r="E11" s="15">
        <f>SUM(E5:E9)</f>
        <v/>
      </c>
      <c r="F11" s="15">
        <f>SUM(F5:F9)</f>
        <v/>
      </c>
      <c r="G11" s="15">
        <f>SUM(G5:G9)</f>
        <v/>
      </c>
      <c r="H11" s="15">
        <f>SUM(H5:H9)</f>
        <v/>
      </c>
      <c r="I11" s="15">
        <f>SUM(I5:I9)</f>
        <v/>
      </c>
      <c r="J11" s="15">
        <f>SUM(J5:J9)</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11"/>
  <sheetViews>
    <sheetView workbookViewId="0">
      <selection activeCell="A1" sqref="A1"/>
    </sheetView>
  </sheetViews>
  <sheetFormatPr baseColWidth="8" defaultRowHeight="15"/>
  <cols>
    <col width="8" customWidth="1" min="1" max="1"/>
    <col width="16" customWidth="1" min="2" max="2"/>
    <col width="16" customWidth="1" min="3" max="3"/>
    <col width="9" customWidth="1" min="4" max="4"/>
    <col width="10" customWidth="1" min="5" max="5"/>
    <col width="16" customWidth="1" min="6" max="6"/>
    <col width="18" customWidth="1" min="7" max="7"/>
    <col width="16" customWidth="1" min="8" max="8"/>
    <col width="12" customWidth="1" min="9" max="9"/>
    <col width="18" customWidth="1" min="10" max="10"/>
  </cols>
  <sheetData>
    <row r="1">
      <c r="A1" s="1" t="inlineStr">
        <is>
          <t>Electricity and generator recovery</t>
        </is>
      </c>
    </row>
    <row r="2">
      <c r="A2" s="2" t="inlineStr">
        <is>
          <t>Enter readings from the time-stamped photos.</t>
        </is>
      </c>
    </row>
    <row r="4" ht="32" customHeight="1">
      <c r="A4" s="5" t="inlineStr">
        <is>
          <t>Event</t>
        </is>
      </c>
      <c r="B4" s="5" t="inlineStr">
        <is>
          <t>AC meter opening</t>
        </is>
      </c>
      <c r="C4" s="5" t="inlineStr">
        <is>
          <t>AC meter closing</t>
        </is>
      </c>
      <c r="D4" s="5" t="inlineStr">
        <is>
          <t>Units</t>
        </is>
      </c>
      <c r="E4" s="5" t="inlineStr">
        <is>
          <t>Rate (Rs)</t>
        </is>
      </c>
      <c r="F4" s="5" t="inlineStr">
        <is>
          <t>Electricity (Rs)</t>
        </is>
      </c>
      <c r="G4" s="5" t="inlineStr">
        <is>
          <t>Diesel used (litres)</t>
        </is>
      </c>
      <c r="H4" s="5" t="inlineStr">
        <is>
          <t>Diesel price (Rs)</t>
        </is>
      </c>
      <c r="I4" s="5" t="inlineStr">
        <is>
          <t>Diesel (Rs)</t>
        </is>
      </c>
      <c r="J4" s="5" t="inlineStr">
        <is>
          <t>Total recovery (Rs)</t>
        </is>
      </c>
    </row>
    <row r="5">
      <c r="A5" s="11" t="inlineStr">
        <is>
          <t>E-01</t>
        </is>
      </c>
      <c r="B5" s="8" t="n">
        <v>48210</v>
      </c>
      <c r="C5" s="8" t="n">
        <v>48690</v>
      </c>
      <c r="D5" s="14">
        <f>C5-B5</f>
        <v/>
      </c>
      <c r="E5" s="19">
        <f>Rates!$B$9</f>
        <v/>
      </c>
      <c r="F5" s="14">
        <f>D5*E5</f>
        <v/>
      </c>
      <c r="G5" s="20" t="n">
        <v>18</v>
      </c>
      <c r="H5" s="19">
        <f>Rates!$B$10</f>
        <v/>
      </c>
      <c r="I5" s="14">
        <f>G5*H5</f>
        <v/>
      </c>
      <c r="J5" s="14">
        <f>F5+I5</f>
        <v/>
      </c>
    </row>
    <row r="6">
      <c r="A6" s="11" t="inlineStr">
        <is>
          <t>E-02</t>
        </is>
      </c>
      <c r="B6" s="8" t="n">
        <v>48690</v>
      </c>
      <c r="C6" s="8" t="n">
        <v>49120</v>
      </c>
      <c r="D6" s="14">
        <f>C6-B6</f>
        <v/>
      </c>
      <c r="E6" s="19">
        <f>Rates!$B$9</f>
        <v/>
      </c>
      <c r="F6" s="14">
        <f>D6*E6</f>
        <v/>
      </c>
      <c r="G6" s="20" t="n">
        <v>12</v>
      </c>
      <c r="H6" s="19">
        <f>Rates!$B$10</f>
        <v/>
      </c>
      <c r="I6" s="14">
        <f>G6*H6</f>
        <v/>
      </c>
      <c r="J6" s="14">
        <f>F6+I6</f>
        <v/>
      </c>
    </row>
    <row r="7">
      <c r="A7" s="11" t="inlineStr">
        <is>
          <t>E-03</t>
        </is>
      </c>
      <c r="B7" s="8" t="n">
        <v>49120</v>
      </c>
      <c r="C7" s="8" t="n">
        <v>49610</v>
      </c>
      <c r="D7" s="14">
        <f>C7-B7</f>
        <v/>
      </c>
      <c r="E7" s="19">
        <f>Rates!$B$9</f>
        <v/>
      </c>
      <c r="F7" s="14">
        <f>D7*E7</f>
        <v/>
      </c>
      <c r="G7" s="20" t="n">
        <v>0</v>
      </c>
      <c r="H7" s="19">
        <f>Rates!$B$10</f>
        <v/>
      </c>
      <c r="I7" s="14">
        <f>G7*H7</f>
        <v/>
      </c>
      <c r="J7" s="14">
        <f>F7+I7</f>
        <v/>
      </c>
    </row>
    <row r="8">
      <c r="A8" s="11" t="inlineStr">
        <is>
          <t>E-04</t>
        </is>
      </c>
      <c r="B8" s="8" t="n">
        <v>49610</v>
      </c>
      <c r="C8" s="8" t="n">
        <v>50045</v>
      </c>
      <c r="D8" s="14">
        <f>C8-B8</f>
        <v/>
      </c>
      <c r="E8" s="19">
        <f>Rates!$B$9</f>
        <v/>
      </c>
      <c r="F8" s="14">
        <f>D8*E8</f>
        <v/>
      </c>
      <c r="G8" s="20" t="n">
        <v>22</v>
      </c>
      <c r="H8" s="19">
        <f>Rates!$B$10</f>
        <v/>
      </c>
      <c r="I8" s="14">
        <f>G8*H8</f>
        <v/>
      </c>
      <c r="J8" s="14">
        <f>F8+I8</f>
        <v/>
      </c>
    </row>
    <row r="9">
      <c r="A9" s="11" t="inlineStr">
        <is>
          <t>E-05</t>
        </is>
      </c>
      <c r="B9" s="8" t="n">
        <v>50045</v>
      </c>
      <c r="C9" s="8" t="n">
        <v>50520</v>
      </c>
      <c r="D9" s="14">
        <f>C9-B9</f>
        <v/>
      </c>
      <c r="E9" s="19">
        <f>Rates!$B$9</f>
        <v/>
      </c>
      <c r="F9" s="14">
        <f>D9*E9</f>
        <v/>
      </c>
      <c r="G9" s="20" t="n">
        <v>15</v>
      </c>
      <c r="H9" s="19">
        <f>Rates!$B$10</f>
        <v/>
      </c>
      <c r="I9" s="14">
        <f>G9*H9</f>
        <v/>
      </c>
      <c r="J9" s="14">
        <f>F9+I9</f>
        <v/>
      </c>
    </row>
    <row r="11" ht="32" customHeight="1">
      <c r="A11" s="18" t="inlineStr">
        <is>
          <t>Keep the two photos for each meter next to the booking. Ask your CA how electricity and diesel recoveries are taxed and keep them as separate lines.</t>
        </is>
      </c>
    </row>
  </sheetData>
  <mergeCells count="1">
    <mergeCell ref="A11:J1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24" customWidth="1" min="1" max="1"/>
    <col width="10" customWidth="1" min="2" max="2"/>
    <col width="14" customWidth="1" min="3" max="3"/>
    <col width="18" customWidth="1" min="4" max="4"/>
    <col width="16" customWidth="1" min="5" max="5"/>
    <col width="20" customWidth="1" min="6" max="6"/>
    <col width="24" customWidth="1" min="7" max="7"/>
  </cols>
  <sheetData>
    <row r="1">
      <c r="A1" s="1" t="inlineStr">
        <is>
          <t>Casual crew cost against sales</t>
        </is>
      </c>
    </row>
    <row r="2">
      <c r="A2" s="2" t="inlineStr">
        <is>
          <t>Crew paid per event, from the Rates table.</t>
        </is>
      </c>
    </row>
    <row r="4" ht="32" customHeight="1">
      <c r="A4" s="5" t="inlineStr">
        <is>
          <t>Event type</t>
        </is>
      </c>
      <c r="B4" s="5" t="inlineStr">
        <is>
          <t>Events</t>
        </is>
      </c>
      <c r="C4" s="5" t="inlineStr">
        <is>
          <t>Crew per event</t>
        </is>
      </c>
      <c r="D4" s="5" t="inlineStr">
        <is>
          <t>Rate per person (Rs)</t>
        </is>
      </c>
      <c r="E4" s="5" t="inlineStr">
        <is>
          <t>Crew cost (Rs)</t>
        </is>
      </c>
      <c r="F4" s="5" t="inlineStr">
        <is>
          <t>Taxable revenue (Rs)</t>
        </is>
      </c>
      <c r="G4" s="5" t="inlineStr">
        <is>
          <t>Crew cost as % of revenue</t>
        </is>
      </c>
    </row>
    <row r="5">
      <c r="A5" s="6">
        <f>Rates!A5</f>
        <v/>
      </c>
      <c r="B5" s="16">
        <f>'Month summary'!B5</f>
        <v/>
      </c>
      <c r="C5" s="16">
        <f>Rates!D5</f>
        <v/>
      </c>
      <c r="D5" s="14">
        <f>Rates!E5</f>
        <v/>
      </c>
      <c r="E5" s="14">
        <f>B5*C5*D5</f>
        <v/>
      </c>
      <c r="F5" s="14">
        <f>'Month summary'!C5</f>
        <v/>
      </c>
      <c r="G5" s="21">
        <f>IF(F5=0,0,E5/F5)</f>
        <v/>
      </c>
    </row>
    <row r="6">
      <c r="A6" s="6">
        <f>Rates!A6</f>
        <v/>
      </c>
      <c r="B6" s="16">
        <f>'Month summary'!B6</f>
        <v/>
      </c>
      <c r="C6" s="16">
        <f>Rates!D6</f>
        <v/>
      </c>
      <c r="D6" s="14">
        <f>Rates!E6</f>
        <v/>
      </c>
      <c r="E6" s="14">
        <f>B6*C6*D6</f>
        <v/>
      </c>
      <c r="F6" s="14">
        <f>'Month summary'!C6</f>
        <v/>
      </c>
      <c r="G6" s="21">
        <f>IF(F6=0,0,E6/F6)</f>
        <v/>
      </c>
    </row>
    <row r="7">
      <c r="A7" s="6">
        <f>Rates!A7</f>
        <v/>
      </c>
      <c r="B7" s="16">
        <f>'Month summary'!B7</f>
        <v/>
      </c>
      <c r="C7" s="16">
        <f>Rates!D7</f>
        <v/>
      </c>
      <c r="D7" s="14">
        <f>Rates!E7</f>
        <v/>
      </c>
      <c r="E7" s="14">
        <f>B7*C7*D7</f>
        <v/>
      </c>
      <c r="F7" s="14">
        <f>'Month summary'!C7</f>
        <v/>
      </c>
      <c r="G7" s="21">
        <f>IF(F7=0,0,E7/F7)</f>
        <v/>
      </c>
    </row>
    <row r="8">
      <c r="A8" s="17" t="inlineStr">
        <is>
          <t>Total</t>
        </is>
      </c>
      <c r="B8" s="22">
        <f>SUM(B5:B7)</f>
        <v/>
      </c>
      <c r="E8" s="15">
        <f>SUM(E5:E7)</f>
        <v/>
      </c>
      <c r="F8" s="15">
        <f>SUM(F5:F7)</f>
        <v/>
      </c>
      <c r="G8" s="23">
        <f>IF(F8=0,0,E8/F8)</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5" customWidth="1" min="1" max="1"/>
    <col width="92" customWidth="1" min="2" max="2"/>
    <col width="16" customWidth="1" min="3" max="3"/>
    <col width="14" customWidth="1" min="4" max="4"/>
    <col width="40" customWidth="1" min="5" max="5"/>
  </cols>
  <sheetData>
    <row r="1">
      <c r="A1" s="1" t="inlineStr">
        <is>
          <t>Month-end close checklist</t>
        </is>
      </c>
    </row>
    <row r="2">
      <c r="A2" s="2" t="inlineStr">
        <is>
          <t>Work top to bottom. Tick the status and note who did it.</t>
        </is>
      </c>
    </row>
    <row r="4">
      <c r="A4" s="5" t="inlineStr">
        <is>
          <t>#</t>
        </is>
      </c>
      <c r="B4" s="5" t="inlineStr">
        <is>
          <t>Step</t>
        </is>
      </c>
      <c r="C4" s="5" t="inlineStr">
        <is>
          <t>Owner</t>
        </is>
      </c>
      <c r="D4" s="5" t="inlineStr">
        <is>
          <t>Status</t>
        </is>
      </c>
      <c r="E4" s="5" t="inlineStr">
        <is>
          <t>Notes</t>
        </is>
      </c>
    </row>
    <row r="5" ht="32" customHeight="1">
      <c r="A5" s="16" t="n">
        <v>1</v>
      </c>
      <c r="B5" s="4" t="inlineStr">
        <is>
          <t>Freeze the calendar for the month: no new edits to past events without a logged reason.</t>
        </is>
      </c>
      <c r="C5" s="11" t="n"/>
      <c r="D5" s="11" t="inlineStr">
        <is>
          <t>Not started</t>
        </is>
      </c>
      <c r="E5" s="11" t="n"/>
    </row>
    <row r="6" ht="32" customHeight="1">
      <c r="A6" s="16" t="n">
        <v>2</v>
      </c>
      <c r="B6" s="4" t="inlineStr">
        <is>
          <t>Confirm every event this month has a final invoice, with the right rate for its type.</t>
        </is>
      </c>
      <c r="C6" s="11" t="n"/>
      <c r="D6" s="11" t="inlineStr">
        <is>
          <t>Not started</t>
        </is>
      </c>
      <c r="E6" s="11" t="n"/>
    </row>
    <row r="7" ht="32" customHeight="1">
      <c r="A7" s="16" t="n">
        <v>3</v>
      </c>
      <c r="B7" s="4" t="inlineStr">
        <is>
          <t>Match each advance receipt voucher to its final invoice and check the adjustment.</t>
        </is>
      </c>
      <c r="C7" s="11" t="n"/>
      <c r="D7" s="11" t="inlineStr">
        <is>
          <t>Not started</t>
        </is>
      </c>
      <c r="E7" s="11" t="n"/>
    </row>
    <row r="8" ht="32" customHeight="1">
      <c r="A8" s="16" t="n">
        <v>4</v>
      </c>
      <c r="B8" s="4" t="inlineStr">
        <is>
          <t>List events with a balance outstanding and send reminders.</t>
        </is>
      </c>
      <c r="C8" s="11" t="n"/>
      <c r="D8" s="11" t="inlineStr">
        <is>
          <t>Not started</t>
        </is>
      </c>
      <c r="E8" s="11" t="n"/>
    </row>
    <row r="9" ht="32" customHeight="1">
      <c r="A9" s="16" t="n">
        <v>5</v>
      </c>
      <c r="B9" s="4" t="inlineStr">
        <is>
          <t>Reconcile receipts to the bank statement and explain the difference item by item.</t>
        </is>
      </c>
      <c r="C9" s="11" t="n"/>
      <c r="D9" s="11" t="inlineStr">
        <is>
          <t>Not started</t>
        </is>
      </c>
      <c r="E9" s="11" t="n"/>
    </row>
    <row r="10" ht="32" customHeight="1">
      <c r="A10" s="16" t="n">
        <v>6</v>
      </c>
      <c r="B10" s="4" t="inlineStr">
        <is>
          <t>Settle every security deposit: damage, overtime with GST, utilities, refund or extra due.</t>
        </is>
      </c>
      <c r="C10" s="11" t="n"/>
      <c r="D10" s="11" t="inlineStr">
        <is>
          <t>Not started</t>
        </is>
      </c>
      <c r="E10" s="11" t="n"/>
    </row>
    <row r="11" ht="32" customHeight="1">
      <c r="A11" s="16" t="n">
        <v>7</v>
      </c>
      <c r="B11" s="4" t="inlineStr">
        <is>
          <t>Post electricity and generator recovery from the meter photos.</t>
        </is>
      </c>
      <c r="C11" s="11" t="n"/>
      <c r="D11" s="11" t="inlineStr">
        <is>
          <t>Not started</t>
        </is>
      </c>
      <c r="E11" s="11" t="n"/>
    </row>
    <row r="12" ht="32" customHeight="1">
      <c r="A12" s="16" t="n">
        <v>8</v>
      </c>
      <c r="B12" s="4" t="inlineStr">
        <is>
          <t>List advances received this month for later events and split the GST inside them.</t>
        </is>
      </c>
      <c r="C12" s="11" t="n"/>
      <c r="D12" s="11" t="inlineStr">
        <is>
          <t>Not started</t>
        </is>
      </c>
      <c r="E12" s="11" t="n"/>
    </row>
    <row r="13" ht="32" customHeight="1">
      <c r="A13" s="16" t="n">
        <v>9</v>
      </c>
      <c r="B13" s="4" t="inlineStr">
        <is>
          <t>Total taxable value and GST by rate, and check the totals against the invoice register.</t>
        </is>
      </c>
      <c r="C13" s="11" t="n"/>
      <c r="D13" s="11" t="inlineStr">
        <is>
          <t>Not started</t>
        </is>
      </c>
      <c r="E13" s="11" t="n"/>
    </row>
    <row r="14" ht="32" customHeight="1">
      <c r="A14" s="16" t="n">
        <v>10</v>
      </c>
      <c r="B14" s="4" t="inlineStr">
        <is>
          <t>Check cash receipts: any single day, transaction or event at or above Rs 2 lakh in cash needs an explanation.</t>
        </is>
      </c>
      <c r="C14" s="11" t="n"/>
      <c r="D14" s="11" t="inlineStr">
        <is>
          <t>Not started</t>
        </is>
      </c>
      <c r="E14" s="11" t="n"/>
    </row>
    <row r="15" ht="32" customHeight="1">
      <c r="A15" s="16" t="n">
        <v>11</v>
      </c>
      <c r="B15" s="4" t="inlineStr">
        <is>
          <t>Review the audit log for rate changes and moved dates after quotes were sent.</t>
        </is>
      </c>
      <c r="C15" s="11" t="n"/>
      <c r="D15" s="11" t="inlineStr">
        <is>
          <t>Not started</t>
        </is>
      </c>
      <c r="E15" s="11" t="n"/>
    </row>
    <row r="16" ht="32" customHeight="1">
      <c r="A16" s="16" t="n">
        <v>12</v>
      </c>
      <c r="B16" s="4" t="inlineStr">
        <is>
          <t>Send the file to your accountant and record the date.</t>
        </is>
      </c>
      <c r="C16" s="11" t="n"/>
      <c r="D16" s="11" t="inlineStr">
        <is>
          <t>Not started</t>
        </is>
      </c>
      <c r="E16" s="11" t="n"/>
    </row>
  </sheetData>
  <dataValidations count="1">
    <dataValidation sqref="D5 D6 D7 D8 D9 D10 D11 D12 D13 D14 D15 D16" showDropDown="0" showInputMessage="0" showErrorMessage="0" allowBlank="1" type="list">
      <formula1>"Not started,In progress,Done"</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2026-09-24T20:22:35Z</dcterms:created>
  <dcterms:modified xmlns:dcterms="http://purl.org/dc/terms/" xmlns:xsi="http://www.w3.org/2001/XMLSchema-instance" xsi:type="dcterms:W3CDTF">2026-09-24T20:22:35Z</dcterms:modified>
</cp:coreProperties>
</file>