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ate card" sheetId="2" state="visible" r:id="rId2"/>
    <sheet xmlns:r="http://schemas.openxmlformats.org/officeDocument/2006/relationships" name="Quote calculator" sheetId="3" state="visible" r:id="rId3"/>
    <sheet xmlns:r="http://schemas.openxmlformats.org/officeDocument/2006/relationships" name="Hourly vs day" sheetId="4" state="visible" r:id="rId4"/>
    <sheet xmlns:r="http://schemas.openxmlformats.org/officeDocument/2006/relationships" name="Deposit settlement" sheetId="5" state="visible" r:id="rId5"/>
    <sheet xmlns:r="http://schemas.openxmlformats.org/officeDocument/2006/relationships" name="Cancellation ladd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color rgb="001A2B6D"/>
      <sz val="16"/>
    </font>
    <font>
      <i val="1"/>
      <color rgb="00555555"/>
    </font>
    <font>
      <b val="1"/>
    </font>
    <font>
      <b val="1"/>
      <color rgb="00FFFFFF"/>
    </font>
    <font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A2B6D"/>
        <bgColor rgb="001A2B6D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right"/>
    </xf>
    <xf numFmtId="3" fontId="0" fillId="3" borderId="1" applyAlignment="1" pivotButton="0" quotePrefix="0" xfId="0">
      <alignment horizontal="right"/>
    </xf>
    <xf numFmtId="9" fontId="0" fillId="3" borderId="1" applyAlignment="1" pivotButton="0" quotePrefix="0" xfId="0">
      <alignment horizontal="right"/>
    </xf>
    <xf numFmtId="1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1" fontId="0" fillId="4" borderId="1" applyAlignment="1" pivotButton="0" quotePrefix="0" xfId="0">
      <alignment horizontal="right"/>
    </xf>
    <xf numFmtId="3" fontId="0" fillId="4" borderId="1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0" fontId="0" fillId="4" borderId="1" applyAlignment="1" pivotButton="0" quotePrefix="0" xfId="0">
      <alignment horizontal="right"/>
    </xf>
    <xf numFmtId="2" fontId="0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9" fontId="0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2" customWidth="1" min="1" max="1"/>
    <col width="115" customWidth="1" min="2" max="2"/>
  </cols>
  <sheetData>
    <row r="1">
      <c r="A1" s="1" t="inlineStr">
        <is>
          <t>Hall hire rate card, quote calculator and deposit settlement</t>
        </is>
      </c>
    </row>
    <row r="2">
      <c r="A2" s="2" t="inlineStr">
        <is>
          <t>For community halls, function halls, seminar and coaching halls priced by the hour, the day or the shift.</t>
        </is>
      </c>
    </row>
    <row r="4" ht="50" customHeight="1">
      <c r="A4" s="3" t="inlineStr">
        <is>
          <t>Rate card</t>
        </is>
      </c>
      <c r="B4" s="4" t="inlineStr">
        <is>
          <t>One row per type of use: hourly rate, minimum hours, day rate for up to 8 hours, overtime per hour and security deposit. The figures are examples. Replace them with yours.</t>
        </is>
      </c>
    </row>
    <row r="5" ht="50" customHeight="1">
      <c r="A5" s="3" t="inlineStr">
        <is>
          <t>Quote calculator</t>
        </is>
      </c>
      <c r="B5" s="4" t="inlineStr">
        <is>
          <t>One row per booking. Pick the use type, enter start and end times as Excel times (10:00, 14:00) and any extras. The sheet rounds up to whole hours, applies the minimum, compares the hourly price with the day price and charges the lower one, then adds a weekend premium if you chose Weekend.</t>
        </is>
      </c>
    </row>
    <row r="6" ht="50" customHeight="1">
      <c r="A6" s="3" t="inlineStr">
        <is>
          <t>GST</t>
        </is>
      </c>
      <c r="B6" s="4" t="inlineStr">
        <is>
          <t>Hall rent for non-residential use is charged at 18% GST (SAC 997212), split 9% CGST and 9% SGST within a state. Some bodies, such as certain local authorities or resident welfare associations, may be exempt or have special rules. Ask your CA which applies to you before you copy the 18%.</t>
        </is>
      </c>
    </row>
    <row r="7" ht="50" customHeight="1">
      <c r="A7" s="3" t="inlineStr">
        <is>
          <t>Deposit settlement</t>
        </is>
      </c>
      <c r="B7" s="4" t="inlineStr">
        <is>
          <t>Enter the deposit held, damage, overtime and extra utilities. The sheet shows the refund or the extra amount due. How a retained deposit or a damage recovery is taxed is a question for your CA; the sheet keeps these lines separate so you can decide.</t>
        </is>
      </c>
    </row>
    <row r="8" ht="50" customHeight="1">
      <c r="A8" s="3" t="inlineStr">
        <is>
          <t>Cancellation ladder</t>
        </is>
      </c>
      <c r="B8" s="4" t="inlineStr">
        <is>
          <t>An illustrative ladder: the refund share falls as the event date approaches. Set your own steps and put them in the booking terms before you take the first payment.</t>
        </is>
      </c>
    </row>
    <row r="9" ht="50" customHeight="1">
      <c r="A9" s="3" t="inlineStr">
        <is>
          <t>Slot statuses</t>
        </is>
      </c>
      <c r="B9" s="4" t="inlineStr">
        <is>
          <t>A useful set, borrowed from the calendar in the Delhi municipal corporation community-hall booking procedure: Available, Blocked, Booked, Not available, Initiated (payment pending) and Selected. Keep an Initiated status so a slot someone is paying for cannot be sold twice.</t>
        </is>
      </c>
    </row>
    <row r="10" ht="50" customHeight="1">
      <c r="A10" s="3" t="inlineStr">
        <is>
          <t>Not advice</t>
        </is>
      </c>
      <c r="B10" s="4" t="inlineStr">
        <is>
          <t>Rates, ladders and terms here are illustrations, not recommendations. Rules for a public or municipal hall differ from those of a private 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8" customWidth="1" min="4" max="4"/>
    <col width="16" customWidth="1" min="5" max="5"/>
    <col width="16" customWidth="1" min="6" max="6"/>
  </cols>
  <sheetData>
    <row r="1">
      <c r="A1" s="1" t="inlineStr">
        <is>
          <t>Rate card (Rs, before GST)</t>
        </is>
      </c>
    </row>
    <row r="2">
      <c r="A2" s="2" t="inlineStr">
        <is>
          <t>Yellow cells are yours. Day rate covers up to 8 hours; beyond that, overtime per hour applies.</t>
        </is>
      </c>
    </row>
    <row r="4">
      <c r="A4" s="5" t="inlineStr">
        <is>
          <t>Use type</t>
        </is>
      </c>
      <c r="B4" s="5" t="inlineStr">
        <is>
          <t>Hourly rate</t>
        </is>
      </c>
      <c r="C4" s="5" t="inlineStr">
        <is>
          <t>Minimum hours</t>
        </is>
      </c>
      <c r="D4" s="5" t="inlineStr">
        <is>
          <t>Day rate (up to 8 h)</t>
        </is>
      </c>
      <c r="E4" s="5" t="inlineStr">
        <is>
          <t>Overtime per hour</t>
        </is>
      </c>
      <c r="F4" s="5" t="inlineStr">
        <is>
          <t>Security deposit</t>
        </is>
      </c>
    </row>
    <row r="5">
      <c r="A5" s="6" t="inlineStr">
        <is>
          <t>Seminar / training</t>
        </is>
      </c>
      <c r="B5" s="7" t="n">
        <v>1800</v>
      </c>
      <c r="C5" s="7" t="n">
        <v>3</v>
      </c>
      <c r="D5" s="7" t="n">
        <v>12000</v>
      </c>
      <c r="E5" s="7" t="n">
        <v>2500</v>
      </c>
      <c r="F5" s="7" t="n">
        <v>10000</v>
      </c>
    </row>
    <row r="6">
      <c r="A6" s="6" t="inlineStr">
        <is>
          <t>Coaching class</t>
        </is>
      </c>
      <c r="B6" s="7" t="n">
        <v>1500</v>
      </c>
      <c r="C6" s="7" t="n">
        <v>4</v>
      </c>
      <c r="D6" s="7" t="n">
        <v>9000</v>
      </c>
      <c r="E6" s="7" t="n">
        <v>2000</v>
      </c>
      <c r="F6" s="7" t="n">
        <v>8000</v>
      </c>
    </row>
    <row r="7">
      <c r="A7" s="6" t="inlineStr">
        <is>
          <t>Community meeting</t>
        </is>
      </c>
      <c r="B7" s="7" t="n">
        <v>900</v>
      </c>
      <c r="C7" s="7" t="n">
        <v>2</v>
      </c>
      <c r="D7" s="7" t="n">
        <v>5000</v>
      </c>
      <c r="E7" s="7" t="n">
        <v>1200</v>
      </c>
      <c r="F7" s="7" t="n">
        <v>5000</v>
      </c>
    </row>
    <row r="8">
      <c r="A8" s="6" t="inlineStr">
        <is>
          <t>Birthday / party</t>
        </is>
      </c>
      <c r="B8" s="7" t="n">
        <v>2500</v>
      </c>
      <c r="C8" s="7" t="n">
        <v>3</v>
      </c>
      <c r="D8" s="7" t="n">
        <v>18000</v>
      </c>
      <c r="E8" s="7" t="n">
        <v>3500</v>
      </c>
      <c r="F8" s="7" t="n">
        <v>15000</v>
      </c>
    </row>
    <row r="9">
      <c r="A9" s="6" t="inlineStr">
        <is>
          <t>Exhibition / pop-up</t>
        </is>
      </c>
      <c r="B9" s="7" t="n">
        <v>2200</v>
      </c>
      <c r="C9" s="7" t="n">
        <v>4</v>
      </c>
      <c r="D9" s="7" t="n">
        <v>15000</v>
      </c>
      <c r="E9" s="7" t="n">
        <v>3000</v>
      </c>
      <c r="F9" s="7" t="n">
        <v>15000</v>
      </c>
    </row>
    <row r="11">
      <c r="A11" t="inlineStr">
        <is>
          <t>Weekend premium on rent</t>
        </is>
      </c>
      <c r="B11" s="8" t="n">
        <v>0.2</v>
      </c>
    </row>
    <row r="12">
      <c r="A12" t="inlineStr">
        <is>
          <t>GST rate on hall rent</t>
        </is>
      </c>
      <c r="B12" s="8" t="n">
        <v>0.18</v>
      </c>
    </row>
    <row r="13">
      <c r="A13" t="inlineStr">
        <is>
          <t>Hours in a day rate</t>
        </is>
      </c>
      <c r="B13" s="9" t="n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0" customWidth="1" min="2" max="2"/>
    <col width="12" customWidth="1" min="3" max="3"/>
    <col width="8" customWidth="1" min="4" max="4"/>
    <col width="8" customWidth="1" min="5" max="5"/>
    <col width="11" customWidth="1" min="6" max="6"/>
    <col width="10" customWidth="1" min="7" max="7"/>
    <col width="10" customWidth="1" min="8" max="8"/>
    <col width="11" customWidth="1" min="9" max="9"/>
    <col width="11" customWidth="1" min="10" max="10"/>
    <col width="12" customWidth="1" min="11" max="11"/>
    <col width="12" customWidth="1" min="12" max="12"/>
    <col width="12" customWidth="1" min="13" max="13"/>
    <col width="10" customWidth="1" min="14" max="14"/>
    <col width="11" customWidth="1" min="15" max="15"/>
    <col width="11" customWidth="1" min="16" max="16"/>
    <col width="12" customWidth="1" min="17" max="17"/>
  </cols>
  <sheetData>
    <row r="1">
      <c r="A1" s="1" t="inlineStr">
        <is>
          <t>Quote calculator: one row per booking</t>
        </is>
      </c>
    </row>
    <row r="2">
      <c r="A2" s="2" t="inlineStr">
        <is>
          <t>Charges the lower of the hourly price and the day price, adds a weekend premium if chosen, then GST.</t>
        </is>
      </c>
    </row>
    <row r="4" ht="44" customHeight="1">
      <c r="A4" s="5" t="inlineStr">
        <is>
          <t>Ref</t>
        </is>
      </c>
      <c r="B4" s="5" t="inlineStr">
        <is>
          <t>Use type</t>
        </is>
      </c>
      <c r="C4" s="5" t="inlineStr">
        <is>
          <t>Weekday / Weekend</t>
        </is>
      </c>
      <c r="D4" s="5" t="inlineStr">
        <is>
          <t>Start</t>
        </is>
      </c>
      <c r="E4" s="5" t="inlineStr">
        <is>
          <t>End</t>
        </is>
      </c>
      <c r="F4" s="5" t="inlineStr">
        <is>
          <t>Extras (Rs)</t>
        </is>
      </c>
      <c r="G4" s="5" t="inlineStr">
        <is>
          <t>Hours (rounded up)</t>
        </is>
      </c>
      <c r="H4" s="5" t="inlineStr">
        <is>
          <t>Billable hours</t>
        </is>
      </c>
      <c r="I4" s="5" t="inlineStr">
        <is>
          <t>Hourly price</t>
        </is>
      </c>
      <c r="J4" s="5" t="inlineStr">
        <is>
          <t>Day price</t>
        </is>
      </c>
      <c r="K4" s="5" t="inlineStr">
        <is>
          <t>Rent before premium</t>
        </is>
      </c>
      <c r="L4" s="5" t="inlineStr">
        <is>
          <t>Rent after premium</t>
        </is>
      </c>
      <c r="M4" s="5" t="inlineStr">
        <is>
          <t>Taxable value</t>
        </is>
      </c>
      <c r="N4" s="5" t="inlineStr">
        <is>
          <t>GST</t>
        </is>
      </c>
      <c r="O4" s="5" t="inlineStr">
        <is>
          <t>Total</t>
        </is>
      </c>
      <c r="P4" s="5" t="inlineStr">
        <is>
          <t>Security deposit</t>
        </is>
      </c>
      <c r="Q4" s="5" t="inlineStr">
        <is>
          <t>Due to confirm</t>
        </is>
      </c>
    </row>
    <row r="5">
      <c r="A5" s="6" t="inlineStr">
        <is>
          <t>H-01</t>
        </is>
      </c>
      <c r="B5" s="6" t="inlineStr">
        <is>
          <t>Seminar / training</t>
        </is>
      </c>
      <c r="C5" s="6" t="inlineStr">
        <is>
          <t>Weekday</t>
        </is>
      </c>
      <c r="D5" s="10" t="n">
        <v>0.4166666666666667</v>
      </c>
      <c r="E5" s="10" t="n">
        <v>0.5833333333333334</v>
      </c>
      <c r="F5" s="7" t="n">
        <v>0</v>
      </c>
      <c r="G5" s="11">
        <f>IF(B5="","",ROUNDUP((E5-D5)*24-0.0001,0))</f>
        <v/>
      </c>
      <c r="H5" s="11">
        <f>IF(B5="","",MAX(G5,INDEX('Rate card'!$C$5:$C$9,MATCH(B5,'Rate card'!$A$5:$A$9,0))))</f>
        <v/>
      </c>
      <c r="I5" s="12">
        <f>IF(B5="","",H5*INDEX('Rate card'!$B$5:$B$9,MATCH(B5,'Rate card'!$A$5:$A$9,0)))</f>
        <v/>
      </c>
      <c r="J5" s="12">
        <f>IF(B5="","",INDEX('Rate card'!$D$5:$D$9,MATCH(B5,'Rate card'!$A$5:$A$9,0))+MAX(0,H5-'Rate card'!$B$13)*INDEX('Rate card'!$E$5:$E$9,MATCH(B5,'Rate card'!$A$5:$A$9,0)))</f>
        <v/>
      </c>
      <c r="K5" s="12">
        <f>IF(B5="","",MIN(I5,J5))</f>
        <v/>
      </c>
      <c r="L5" s="12">
        <f>IF(B5="","",ROUND(K5*IF(C5="Weekend",1+'Rate card'!$B$11,1),0))</f>
        <v/>
      </c>
      <c r="M5" s="12">
        <f>IF(B5="","",L5+N(F5))</f>
        <v/>
      </c>
      <c r="N5" s="12">
        <f>IF(B5="","",ROUND(M5*'Rate card'!$B$12,0))</f>
        <v/>
      </c>
      <c r="O5" s="12">
        <f>IF(B5="","",M5+N5)</f>
        <v/>
      </c>
      <c r="P5" s="12">
        <f>IF(B5="","",INDEX('Rate card'!$F$5:$F$9,MATCH(B5,'Rate card'!$A$5:$A$9,0)))</f>
        <v/>
      </c>
      <c r="Q5" s="12">
        <f>IF(B5="","",O5+P5)</f>
        <v/>
      </c>
    </row>
    <row r="6">
      <c r="A6" s="6" t="inlineStr">
        <is>
          <t>H-02</t>
        </is>
      </c>
      <c r="B6" s="6" t="inlineStr">
        <is>
          <t>Seminar / training</t>
        </is>
      </c>
      <c r="C6" s="6" t="inlineStr">
        <is>
          <t>Weekday</t>
        </is>
      </c>
      <c r="D6" s="10" t="n">
        <v>0.375</v>
      </c>
      <c r="E6" s="10" t="n">
        <v>0.6666666666666666</v>
      </c>
      <c r="F6" s="7" t="n">
        <v>0</v>
      </c>
      <c r="G6" s="11">
        <f>IF(B6="","",ROUNDUP((E6-D6)*24-0.0001,0))</f>
        <v/>
      </c>
      <c r="H6" s="11">
        <f>IF(B6="","",MAX(G6,INDEX('Rate card'!$C$5:$C$9,MATCH(B6,'Rate card'!$A$5:$A$9,0))))</f>
        <v/>
      </c>
      <c r="I6" s="12">
        <f>IF(B6="","",H6*INDEX('Rate card'!$B$5:$B$9,MATCH(B6,'Rate card'!$A$5:$A$9,0)))</f>
        <v/>
      </c>
      <c r="J6" s="12">
        <f>IF(B6="","",INDEX('Rate card'!$D$5:$D$9,MATCH(B6,'Rate card'!$A$5:$A$9,0))+MAX(0,H6-'Rate card'!$B$13)*INDEX('Rate card'!$E$5:$E$9,MATCH(B6,'Rate card'!$A$5:$A$9,0)))</f>
        <v/>
      </c>
      <c r="K6" s="12">
        <f>IF(B6="","",MIN(I6,J6))</f>
        <v/>
      </c>
      <c r="L6" s="12">
        <f>IF(B6="","",ROUND(K6*IF(C6="Weekend",1+'Rate card'!$B$11,1),0))</f>
        <v/>
      </c>
      <c r="M6" s="12">
        <f>IF(B6="","",L6+N(F6))</f>
        <v/>
      </c>
      <c r="N6" s="12">
        <f>IF(B6="","",ROUND(M6*'Rate card'!$B$12,0))</f>
        <v/>
      </c>
      <c r="O6" s="12">
        <f>IF(B6="","",M6+N6)</f>
        <v/>
      </c>
      <c r="P6" s="12">
        <f>IF(B6="","",INDEX('Rate card'!$F$5:$F$9,MATCH(B6,'Rate card'!$A$5:$A$9,0)))</f>
        <v/>
      </c>
      <c r="Q6" s="12">
        <f>IF(B6="","",O6+P6)</f>
        <v/>
      </c>
    </row>
    <row r="7">
      <c r="A7" s="6" t="inlineStr">
        <is>
          <t>H-03</t>
        </is>
      </c>
      <c r="B7" s="6" t="inlineStr">
        <is>
          <t>Seminar / training</t>
        </is>
      </c>
      <c r="C7" s="6" t="inlineStr">
        <is>
          <t>Weekday</t>
        </is>
      </c>
      <c r="D7" s="10" t="n">
        <v>0.375</v>
      </c>
      <c r="E7" s="10" t="n">
        <v>0.75</v>
      </c>
      <c r="F7" s="7" t="n">
        <v>3000</v>
      </c>
      <c r="G7" s="11">
        <f>IF(B7="","",ROUNDUP((E7-D7)*24-0.0001,0))</f>
        <v/>
      </c>
      <c r="H7" s="11">
        <f>IF(B7="","",MAX(G7,INDEX('Rate card'!$C$5:$C$9,MATCH(B7,'Rate card'!$A$5:$A$9,0))))</f>
        <v/>
      </c>
      <c r="I7" s="12">
        <f>IF(B7="","",H7*INDEX('Rate card'!$B$5:$B$9,MATCH(B7,'Rate card'!$A$5:$A$9,0)))</f>
        <v/>
      </c>
      <c r="J7" s="12">
        <f>IF(B7="","",INDEX('Rate card'!$D$5:$D$9,MATCH(B7,'Rate card'!$A$5:$A$9,0))+MAX(0,H7-'Rate card'!$B$13)*INDEX('Rate card'!$E$5:$E$9,MATCH(B7,'Rate card'!$A$5:$A$9,0)))</f>
        <v/>
      </c>
      <c r="K7" s="12">
        <f>IF(B7="","",MIN(I7,J7))</f>
        <v/>
      </c>
      <c r="L7" s="12">
        <f>IF(B7="","",ROUND(K7*IF(C7="Weekend",1+'Rate card'!$B$11,1),0))</f>
        <v/>
      </c>
      <c r="M7" s="12">
        <f>IF(B7="","",L7+N(F7))</f>
        <v/>
      </c>
      <c r="N7" s="12">
        <f>IF(B7="","",ROUND(M7*'Rate card'!$B$12,0))</f>
        <v/>
      </c>
      <c r="O7" s="12">
        <f>IF(B7="","",M7+N7)</f>
        <v/>
      </c>
      <c r="P7" s="12">
        <f>IF(B7="","",INDEX('Rate card'!$F$5:$F$9,MATCH(B7,'Rate card'!$A$5:$A$9,0)))</f>
        <v/>
      </c>
      <c r="Q7" s="12">
        <f>IF(B7="","",O7+P7)</f>
        <v/>
      </c>
    </row>
    <row r="8">
      <c r="A8" s="6" t="inlineStr">
        <is>
          <t>H-04</t>
        </is>
      </c>
      <c r="B8" s="6" t="inlineStr">
        <is>
          <t>Coaching class</t>
        </is>
      </c>
      <c r="C8" s="6" t="inlineStr">
        <is>
          <t>Weekday</t>
        </is>
      </c>
      <c r="D8" s="10" t="n">
        <v>0.6666666666666666</v>
      </c>
      <c r="E8" s="10" t="n">
        <v>0.7916666666666666</v>
      </c>
      <c r="F8" s="7" t="n">
        <v>0</v>
      </c>
      <c r="G8" s="11">
        <f>IF(B8="","",ROUNDUP((E8-D8)*24-0.0001,0))</f>
        <v/>
      </c>
      <c r="H8" s="11">
        <f>IF(B8="","",MAX(G8,INDEX('Rate card'!$C$5:$C$9,MATCH(B8,'Rate card'!$A$5:$A$9,0))))</f>
        <v/>
      </c>
      <c r="I8" s="12">
        <f>IF(B8="","",H8*INDEX('Rate card'!$B$5:$B$9,MATCH(B8,'Rate card'!$A$5:$A$9,0)))</f>
        <v/>
      </c>
      <c r="J8" s="12">
        <f>IF(B8="","",INDEX('Rate card'!$D$5:$D$9,MATCH(B8,'Rate card'!$A$5:$A$9,0))+MAX(0,H8-'Rate card'!$B$13)*INDEX('Rate card'!$E$5:$E$9,MATCH(B8,'Rate card'!$A$5:$A$9,0)))</f>
        <v/>
      </c>
      <c r="K8" s="12">
        <f>IF(B8="","",MIN(I8,J8))</f>
        <v/>
      </c>
      <c r="L8" s="12">
        <f>IF(B8="","",ROUND(K8*IF(C8="Weekend",1+'Rate card'!$B$11,1),0))</f>
        <v/>
      </c>
      <c r="M8" s="12">
        <f>IF(B8="","",L8+N(F8))</f>
        <v/>
      </c>
      <c r="N8" s="12">
        <f>IF(B8="","",ROUND(M8*'Rate card'!$B$12,0))</f>
        <v/>
      </c>
      <c r="O8" s="12">
        <f>IF(B8="","",M8+N8)</f>
        <v/>
      </c>
      <c r="P8" s="12">
        <f>IF(B8="","",INDEX('Rate card'!$F$5:$F$9,MATCH(B8,'Rate card'!$A$5:$A$9,0)))</f>
        <v/>
      </c>
      <c r="Q8" s="12">
        <f>IF(B8="","",O8+P8)</f>
        <v/>
      </c>
    </row>
    <row r="9">
      <c r="A9" s="6" t="inlineStr">
        <is>
          <t>H-05</t>
        </is>
      </c>
      <c r="B9" s="6" t="inlineStr">
        <is>
          <t>Community meeting</t>
        </is>
      </c>
      <c r="C9" s="6" t="inlineStr">
        <is>
          <t>Weekend</t>
        </is>
      </c>
      <c r="D9" s="10" t="n">
        <v>0.75</v>
      </c>
      <c r="E9" s="10" t="n">
        <v>0.8333333333333334</v>
      </c>
      <c r="F9" s="7" t="n">
        <v>0</v>
      </c>
      <c r="G9" s="11">
        <f>IF(B9="","",ROUNDUP((E9-D9)*24-0.0001,0))</f>
        <v/>
      </c>
      <c r="H9" s="11">
        <f>IF(B9="","",MAX(G9,INDEX('Rate card'!$C$5:$C$9,MATCH(B9,'Rate card'!$A$5:$A$9,0))))</f>
        <v/>
      </c>
      <c r="I9" s="12">
        <f>IF(B9="","",H9*INDEX('Rate card'!$B$5:$B$9,MATCH(B9,'Rate card'!$A$5:$A$9,0)))</f>
        <v/>
      </c>
      <c r="J9" s="12">
        <f>IF(B9="","",INDEX('Rate card'!$D$5:$D$9,MATCH(B9,'Rate card'!$A$5:$A$9,0))+MAX(0,H9-'Rate card'!$B$13)*INDEX('Rate card'!$E$5:$E$9,MATCH(B9,'Rate card'!$A$5:$A$9,0)))</f>
        <v/>
      </c>
      <c r="K9" s="12">
        <f>IF(B9="","",MIN(I9,J9))</f>
        <v/>
      </c>
      <c r="L9" s="12">
        <f>IF(B9="","",ROUND(K9*IF(C9="Weekend",1+'Rate card'!$B$11,1),0))</f>
        <v/>
      </c>
      <c r="M9" s="12">
        <f>IF(B9="","",L9+N(F9))</f>
        <v/>
      </c>
      <c r="N9" s="12">
        <f>IF(B9="","",ROUND(M9*'Rate card'!$B$12,0))</f>
        <v/>
      </c>
      <c r="O9" s="12">
        <f>IF(B9="","",M9+N9)</f>
        <v/>
      </c>
      <c r="P9" s="12">
        <f>IF(B9="","",INDEX('Rate card'!$F$5:$F$9,MATCH(B9,'Rate card'!$A$5:$A$9,0)))</f>
        <v/>
      </c>
      <c r="Q9" s="12">
        <f>IF(B9="","",O9+P9)</f>
        <v/>
      </c>
    </row>
    <row r="10">
      <c r="A10" s="6" t="inlineStr">
        <is>
          <t>H-06</t>
        </is>
      </c>
      <c r="B10" s="6" t="inlineStr">
        <is>
          <t>Birthday / party</t>
        </is>
      </c>
      <c r="C10" s="6" t="inlineStr">
        <is>
          <t>Weekend</t>
        </is>
      </c>
      <c r="D10" s="10" t="n">
        <v>0.7083333333333334</v>
      </c>
      <c r="E10" s="10" t="n">
        <v>0.9166666666666666</v>
      </c>
      <c r="F10" s="7" t="n">
        <v>6000</v>
      </c>
      <c r="G10" s="11">
        <f>IF(B10="","",ROUNDUP((E10-D10)*24-0.0001,0))</f>
        <v/>
      </c>
      <c r="H10" s="11">
        <f>IF(B10="","",MAX(G10,INDEX('Rate card'!$C$5:$C$9,MATCH(B10,'Rate card'!$A$5:$A$9,0))))</f>
        <v/>
      </c>
      <c r="I10" s="12">
        <f>IF(B10="","",H10*INDEX('Rate card'!$B$5:$B$9,MATCH(B10,'Rate card'!$A$5:$A$9,0)))</f>
        <v/>
      </c>
      <c r="J10" s="12">
        <f>IF(B10="","",INDEX('Rate card'!$D$5:$D$9,MATCH(B10,'Rate card'!$A$5:$A$9,0))+MAX(0,H10-'Rate card'!$B$13)*INDEX('Rate card'!$E$5:$E$9,MATCH(B10,'Rate card'!$A$5:$A$9,0)))</f>
        <v/>
      </c>
      <c r="K10" s="12">
        <f>IF(B10="","",MIN(I10,J10))</f>
        <v/>
      </c>
      <c r="L10" s="12">
        <f>IF(B10="","",ROUND(K10*IF(C10="Weekend",1+'Rate card'!$B$11,1),0))</f>
        <v/>
      </c>
      <c r="M10" s="12">
        <f>IF(B10="","",L10+N(F10))</f>
        <v/>
      </c>
      <c r="N10" s="12">
        <f>IF(B10="","",ROUND(M10*'Rate card'!$B$12,0))</f>
        <v/>
      </c>
      <c r="O10" s="12">
        <f>IF(B10="","",M10+N10)</f>
        <v/>
      </c>
      <c r="P10" s="12">
        <f>IF(B10="","",INDEX('Rate card'!$F$5:$F$9,MATCH(B10,'Rate card'!$A$5:$A$9,0)))</f>
        <v/>
      </c>
      <c r="Q10" s="12">
        <f>IF(B10="","",O10+P10)</f>
        <v/>
      </c>
    </row>
    <row r="11">
      <c r="A11" s="6" t="n"/>
      <c r="B11" s="6" t="n"/>
      <c r="C11" s="6" t="n"/>
      <c r="D11" s="10" t="n"/>
      <c r="E11" s="10" t="n"/>
      <c r="F11" s="7" t="n"/>
      <c r="G11" s="11">
        <f>IF(B11="","",ROUNDUP((E11-D11)*24-0.0001,0))</f>
        <v/>
      </c>
      <c r="H11" s="11">
        <f>IF(B11="","",MAX(G11,INDEX('Rate card'!$C$5:$C$9,MATCH(B11,'Rate card'!$A$5:$A$9,0))))</f>
        <v/>
      </c>
      <c r="I11" s="12">
        <f>IF(B11="","",H11*INDEX('Rate card'!$B$5:$B$9,MATCH(B11,'Rate card'!$A$5:$A$9,0)))</f>
        <v/>
      </c>
      <c r="J11" s="12">
        <f>IF(B11="","",INDEX('Rate card'!$D$5:$D$9,MATCH(B11,'Rate card'!$A$5:$A$9,0))+MAX(0,H11-'Rate card'!$B$13)*INDEX('Rate card'!$E$5:$E$9,MATCH(B11,'Rate card'!$A$5:$A$9,0)))</f>
        <v/>
      </c>
      <c r="K11" s="12">
        <f>IF(B11="","",MIN(I11,J11))</f>
        <v/>
      </c>
      <c r="L11" s="12">
        <f>IF(B11="","",ROUND(K11*IF(C11="Weekend",1+'Rate card'!$B$11,1),0))</f>
        <v/>
      </c>
      <c r="M11" s="12">
        <f>IF(B11="","",L11+N(F11))</f>
        <v/>
      </c>
      <c r="N11" s="12">
        <f>IF(B11="","",ROUND(M11*'Rate card'!$B$12,0))</f>
        <v/>
      </c>
      <c r="O11" s="12">
        <f>IF(B11="","",M11+N11)</f>
        <v/>
      </c>
      <c r="P11" s="12">
        <f>IF(B11="","",INDEX('Rate card'!$F$5:$F$9,MATCH(B11,'Rate card'!$A$5:$A$9,0)))</f>
        <v/>
      </c>
      <c r="Q11" s="12">
        <f>IF(B11="","",O11+P11)</f>
        <v/>
      </c>
    </row>
    <row r="12">
      <c r="A12" s="6" t="n"/>
      <c r="B12" s="6" t="n"/>
      <c r="C12" s="6" t="n"/>
      <c r="D12" s="10" t="n"/>
      <c r="E12" s="10" t="n"/>
      <c r="F12" s="7" t="n"/>
      <c r="G12" s="11">
        <f>IF(B12="","",ROUNDUP((E12-D12)*24-0.0001,0))</f>
        <v/>
      </c>
      <c r="H12" s="11">
        <f>IF(B12="","",MAX(G12,INDEX('Rate card'!$C$5:$C$9,MATCH(B12,'Rate card'!$A$5:$A$9,0))))</f>
        <v/>
      </c>
      <c r="I12" s="12">
        <f>IF(B12="","",H12*INDEX('Rate card'!$B$5:$B$9,MATCH(B12,'Rate card'!$A$5:$A$9,0)))</f>
        <v/>
      </c>
      <c r="J12" s="12">
        <f>IF(B12="","",INDEX('Rate card'!$D$5:$D$9,MATCH(B12,'Rate card'!$A$5:$A$9,0))+MAX(0,H12-'Rate card'!$B$13)*INDEX('Rate card'!$E$5:$E$9,MATCH(B12,'Rate card'!$A$5:$A$9,0)))</f>
        <v/>
      </c>
      <c r="K12" s="12">
        <f>IF(B12="","",MIN(I12,J12))</f>
        <v/>
      </c>
      <c r="L12" s="12">
        <f>IF(B12="","",ROUND(K12*IF(C12="Weekend",1+'Rate card'!$B$11,1),0))</f>
        <v/>
      </c>
      <c r="M12" s="12">
        <f>IF(B12="","",L12+N(F12))</f>
        <v/>
      </c>
      <c r="N12" s="12">
        <f>IF(B12="","",ROUND(M12*'Rate card'!$B$12,0))</f>
        <v/>
      </c>
      <c r="O12" s="12">
        <f>IF(B12="","",M12+N12)</f>
        <v/>
      </c>
      <c r="P12" s="12">
        <f>IF(B12="","",INDEX('Rate card'!$F$5:$F$9,MATCH(B12,'Rate card'!$A$5:$A$9,0)))</f>
        <v/>
      </c>
      <c r="Q12" s="12">
        <f>IF(B12="","",O12+P12)</f>
        <v/>
      </c>
    </row>
    <row r="13">
      <c r="A13" s="6" t="n"/>
      <c r="B13" s="6" t="n"/>
      <c r="C13" s="6" t="n"/>
      <c r="D13" s="10" t="n"/>
      <c r="E13" s="10" t="n"/>
      <c r="F13" s="7" t="n"/>
      <c r="G13" s="11">
        <f>IF(B13="","",ROUNDUP((E13-D13)*24-0.0001,0))</f>
        <v/>
      </c>
      <c r="H13" s="11">
        <f>IF(B13="","",MAX(G13,INDEX('Rate card'!$C$5:$C$9,MATCH(B13,'Rate card'!$A$5:$A$9,0))))</f>
        <v/>
      </c>
      <c r="I13" s="12">
        <f>IF(B13="","",H13*INDEX('Rate card'!$B$5:$B$9,MATCH(B13,'Rate card'!$A$5:$A$9,0)))</f>
        <v/>
      </c>
      <c r="J13" s="12">
        <f>IF(B13="","",INDEX('Rate card'!$D$5:$D$9,MATCH(B13,'Rate card'!$A$5:$A$9,0))+MAX(0,H13-'Rate card'!$B$13)*INDEX('Rate card'!$E$5:$E$9,MATCH(B13,'Rate card'!$A$5:$A$9,0)))</f>
        <v/>
      </c>
      <c r="K13" s="12">
        <f>IF(B13="","",MIN(I13,J13))</f>
        <v/>
      </c>
      <c r="L13" s="12">
        <f>IF(B13="","",ROUND(K13*IF(C13="Weekend",1+'Rate card'!$B$11,1),0))</f>
        <v/>
      </c>
      <c r="M13" s="12">
        <f>IF(B13="","",L13+N(F13))</f>
        <v/>
      </c>
      <c r="N13" s="12">
        <f>IF(B13="","",ROUND(M13*'Rate card'!$B$12,0))</f>
        <v/>
      </c>
      <c r="O13" s="12">
        <f>IF(B13="","",M13+N13)</f>
        <v/>
      </c>
      <c r="P13" s="12">
        <f>IF(B13="","",INDEX('Rate card'!$F$5:$F$9,MATCH(B13,'Rate card'!$A$5:$A$9,0)))</f>
        <v/>
      </c>
      <c r="Q13" s="12">
        <f>IF(B13="","",O13+P13)</f>
        <v/>
      </c>
    </row>
    <row r="14">
      <c r="A14" s="6" t="n"/>
      <c r="B14" s="6" t="n"/>
      <c r="C14" s="6" t="n"/>
      <c r="D14" s="10" t="n"/>
      <c r="E14" s="10" t="n"/>
      <c r="F14" s="7" t="n"/>
      <c r="G14" s="11">
        <f>IF(B14="","",ROUNDUP((E14-D14)*24-0.0001,0))</f>
        <v/>
      </c>
      <c r="H14" s="11">
        <f>IF(B14="","",MAX(G14,INDEX('Rate card'!$C$5:$C$9,MATCH(B14,'Rate card'!$A$5:$A$9,0))))</f>
        <v/>
      </c>
      <c r="I14" s="12">
        <f>IF(B14="","",H14*INDEX('Rate card'!$B$5:$B$9,MATCH(B14,'Rate card'!$A$5:$A$9,0)))</f>
        <v/>
      </c>
      <c r="J14" s="12">
        <f>IF(B14="","",INDEX('Rate card'!$D$5:$D$9,MATCH(B14,'Rate card'!$A$5:$A$9,0))+MAX(0,H14-'Rate card'!$B$13)*INDEX('Rate card'!$E$5:$E$9,MATCH(B14,'Rate card'!$A$5:$A$9,0)))</f>
        <v/>
      </c>
      <c r="K14" s="12">
        <f>IF(B14="","",MIN(I14,J14))</f>
        <v/>
      </c>
      <c r="L14" s="12">
        <f>IF(B14="","",ROUND(K14*IF(C14="Weekend",1+'Rate card'!$B$11,1),0))</f>
        <v/>
      </c>
      <c r="M14" s="12">
        <f>IF(B14="","",L14+N(F14))</f>
        <v/>
      </c>
      <c r="N14" s="12">
        <f>IF(B14="","",ROUND(M14*'Rate card'!$B$12,0))</f>
        <v/>
      </c>
      <c r="O14" s="12">
        <f>IF(B14="","",M14+N14)</f>
        <v/>
      </c>
      <c r="P14" s="12">
        <f>IF(B14="","",INDEX('Rate card'!$F$5:$F$9,MATCH(B14,'Rate card'!$A$5:$A$9,0)))</f>
        <v/>
      </c>
      <c r="Q14" s="12">
        <f>IF(B14="","",O14+P14)</f>
        <v/>
      </c>
    </row>
    <row r="15">
      <c r="A15" s="6" t="n"/>
      <c r="B15" s="6" t="n"/>
      <c r="C15" s="6" t="n"/>
      <c r="D15" s="10" t="n"/>
      <c r="E15" s="10" t="n"/>
      <c r="F15" s="7" t="n"/>
      <c r="G15" s="11">
        <f>IF(B15="","",ROUNDUP((E15-D15)*24-0.0001,0))</f>
        <v/>
      </c>
      <c r="H15" s="11">
        <f>IF(B15="","",MAX(G15,INDEX('Rate card'!$C$5:$C$9,MATCH(B15,'Rate card'!$A$5:$A$9,0))))</f>
        <v/>
      </c>
      <c r="I15" s="12">
        <f>IF(B15="","",H15*INDEX('Rate card'!$B$5:$B$9,MATCH(B15,'Rate card'!$A$5:$A$9,0)))</f>
        <v/>
      </c>
      <c r="J15" s="12">
        <f>IF(B15="","",INDEX('Rate card'!$D$5:$D$9,MATCH(B15,'Rate card'!$A$5:$A$9,0))+MAX(0,H15-'Rate card'!$B$13)*INDEX('Rate card'!$E$5:$E$9,MATCH(B15,'Rate card'!$A$5:$A$9,0)))</f>
        <v/>
      </c>
      <c r="K15" s="12">
        <f>IF(B15="","",MIN(I15,J15))</f>
        <v/>
      </c>
      <c r="L15" s="12">
        <f>IF(B15="","",ROUND(K15*IF(C15="Weekend",1+'Rate card'!$B$11,1),0))</f>
        <v/>
      </c>
      <c r="M15" s="12">
        <f>IF(B15="","",L15+N(F15))</f>
        <v/>
      </c>
      <c r="N15" s="12">
        <f>IF(B15="","",ROUND(M15*'Rate card'!$B$12,0))</f>
        <v/>
      </c>
      <c r="O15" s="12">
        <f>IF(B15="","",M15+N15)</f>
        <v/>
      </c>
      <c r="P15" s="12">
        <f>IF(B15="","",INDEX('Rate card'!$F$5:$F$9,MATCH(B15,'Rate card'!$A$5:$A$9,0)))</f>
        <v/>
      </c>
      <c r="Q15" s="12">
        <f>IF(B15="","",O15+P15)</f>
        <v/>
      </c>
    </row>
    <row r="16">
      <c r="A16" s="6" t="n"/>
      <c r="B16" s="6" t="n"/>
      <c r="C16" s="6" t="n"/>
      <c r="D16" s="10" t="n"/>
      <c r="E16" s="10" t="n"/>
      <c r="F16" s="7" t="n"/>
      <c r="G16" s="11">
        <f>IF(B16="","",ROUNDUP((E16-D16)*24-0.0001,0))</f>
        <v/>
      </c>
      <c r="H16" s="11">
        <f>IF(B16="","",MAX(G16,INDEX('Rate card'!$C$5:$C$9,MATCH(B16,'Rate card'!$A$5:$A$9,0))))</f>
        <v/>
      </c>
      <c r="I16" s="12">
        <f>IF(B16="","",H16*INDEX('Rate card'!$B$5:$B$9,MATCH(B16,'Rate card'!$A$5:$A$9,0)))</f>
        <v/>
      </c>
      <c r="J16" s="12">
        <f>IF(B16="","",INDEX('Rate card'!$D$5:$D$9,MATCH(B16,'Rate card'!$A$5:$A$9,0))+MAX(0,H16-'Rate card'!$B$13)*INDEX('Rate card'!$E$5:$E$9,MATCH(B16,'Rate card'!$A$5:$A$9,0)))</f>
        <v/>
      </c>
      <c r="K16" s="12">
        <f>IF(B16="","",MIN(I16,J16))</f>
        <v/>
      </c>
      <c r="L16" s="12">
        <f>IF(B16="","",ROUND(K16*IF(C16="Weekend",1+'Rate card'!$B$11,1),0))</f>
        <v/>
      </c>
      <c r="M16" s="12">
        <f>IF(B16="","",L16+N(F16))</f>
        <v/>
      </c>
      <c r="N16" s="12">
        <f>IF(B16="","",ROUND(M16*'Rate card'!$B$12,0))</f>
        <v/>
      </c>
      <c r="O16" s="12">
        <f>IF(B16="","",M16+N16)</f>
        <v/>
      </c>
      <c r="P16" s="12">
        <f>IF(B16="","",INDEX('Rate card'!$F$5:$F$9,MATCH(B16,'Rate card'!$A$5:$A$9,0)))</f>
        <v/>
      </c>
      <c r="Q16" s="12">
        <f>IF(B16="","",O16+P16)</f>
        <v/>
      </c>
    </row>
    <row r="18">
      <c r="A18" s="3" t="inlineStr">
        <is>
          <t>Reading the columns</t>
        </is>
      </c>
    </row>
    <row r="19" ht="42" customHeight="1">
      <c r="A19" s="13" t="inlineStr">
        <is>
          <t>Billable hours is the larger of the rounded-up hours and the minimum. Hourly price = billable hours x hourly rate. Day price = day rate + overtime for hours beyond the day-rate hours. Rent before premium is the lower of the two. Due to confirm = total + refundable deposit.</t>
        </is>
      </c>
    </row>
  </sheetData>
  <mergeCells count="1">
    <mergeCell ref="A19:Q19"/>
  </mergeCells>
  <dataValidations count="2">
    <dataValidation sqref="B5:B16" showDropDown="0" showInputMessage="0" showErrorMessage="0" allowBlank="1" type="list">
      <formula1>='Rate card'!$A$5:$A$9</formula1>
    </dataValidation>
    <dataValidation sqref="C5:C16" showDropDown="0" showInputMessage="0" showErrorMessage="0" allowBlank="1" type="list">
      <formula1>"Weekday,Weekend"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34" customWidth="1" min="4" max="4"/>
    <col width="30" customWidth="1" min="5" max="5"/>
  </cols>
  <sheetData>
    <row r="1">
      <c r="A1" s="1" t="inlineStr">
        <is>
          <t>Where the day rate starts to win</t>
        </is>
      </c>
    </row>
    <row r="2">
      <c r="A2" s="2" t="inlineStr">
        <is>
          <t>For each use type: hours at which the day price becomes cheaper than hourly hire.</t>
        </is>
      </c>
    </row>
    <row r="4">
      <c r="A4" s="5" t="inlineStr">
        <is>
          <t>Use type</t>
        </is>
      </c>
      <c r="B4" s="5" t="inlineStr">
        <is>
          <t>Hourly rate</t>
        </is>
      </c>
      <c r="C4" s="5" t="inlineStr">
        <is>
          <t>Day rate</t>
        </is>
      </c>
      <c r="D4" s="5" t="inlineStr">
        <is>
          <t>Break-even hours (day rate / hourly rate)</t>
        </is>
      </c>
      <c r="E4" s="5" t="inlineStr">
        <is>
          <t>First whole hour where day price wins</t>
        </is>
      </c>
    </row>
    <row r="5">
      <c r="A5" s="14">
        <f>'Rate card'!A5</f>
        <v/>
      </c>
      <c r="B5" s="12">
        <f>'Rate card'!B5</f>
        <v/>
      </c>
      <c r="C5" s="12">
        <f>'Rate card'!D5</f>
        <v/>
      </c>
      <c r="D5" s="15">
        <f>C5/B5</f>
        <v/>
      </c>
      <c r="E5" s="11">
        <f>IF(INT(D5)=D5,D5+1,ROUNDUP(D5,0))</f>
        <v/>
      </c>
    </row>
    <row r="6">
      <c r="A6" s="14">
        <f>'Rate card'!A6</f>
        <v/>
      </c>
      <c r="B6" s="12">
        <f>'Rate card'!B6</f>
        <v/>
      </c>
      <c r="C6" s="12">
        <f>'Rate card'!D6</f>
        <v/>
      </c>
      <c r="D6" s="15">
        <f>C6/B6</f>
        <v/>
      </c>
      <c r="E6" s="11">
        <f>IF(INT(D6)=D6,D6+1,ROUNDUP(D6,0))</f>
        <v/>
      </c>
    </row>
    <row r="7">
      <c r="A7" s="14">
        <f>'Rate card'!A7</f>
        <v/>
      </c>
      <c r="B7" s="12">
        <f>'Rate card'!B7</f>
        <v/>
      </c>
      <c r="C7" s="12">
        <f>'Rate card'!D7</f>
        <v/>
      </c>
      <c r="D7" s="15">
        <f>C7/B7</f>
        <v/>
      </c>
      <c r="E7" s="11">
        <f>IF(INT(D7)=D7,D7+1,ROUNDUP(D7,0))</f>
        <v/>
      </c>
    </row>
    <row r="8">
      <c r="A8" s="14">
        <f>'Rate card'!A8</f>
        <v/>
      </c>
      <c r="B8" s="12">
        <f>'Rate card'!B8</f>
        <v/>
      </c>
      <c r="C8" s="12">
        <f>'Rate card'!D8</f>
        <v/>
      </c>
      <c r="D8" s="15">
        <f>C8/B8</f>
        <v/>
      </c>
      <c r="E8" s="11">
        <f>IF(INT(D8)=D8,D8+1,ROUNDUP(D8,0))</f>
        <v/>
      </c>
    </row>
    <row r="9">
      <c r="A9" s="14">
        <f>'Rate card'!A9</f>
        <v/>
      </c>
      <c r="B9" s="12">
        <f>'Rate card'!B9</f>
        <v/>
      </c>
      <c r="C9" s="12">
        <f>'Rate card'!D9</f>
        <v/>
      </c>
      <c r="D9" s="15">
        <f>C9/B9</f>
        <v/>
      </c>
      <c r="E9" s="11">
        <f>IF(INT(D9)=D9,D9+1,ROUNDUP(D9,0))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0" customWidth="1" min="3" max="3"/>
    <col width="10" customWidth="1" min="4" max="4"/>
  </cols>
  <sheetData>
    <row r="1">
      <c r="A1" s="1" t="inlineStr">
        <is>
          <t>Security deposit settlement</t>
        </is>
      </c>
    </row>
    <row r="2">
      <c r="A2" s="2" t="inlineStr">
        <is>
          <t>List what is deducted and see the refund or the extra amount due.</t>
        </is>
      </c>
    </row>
    <row r="4">
      <c r="A4" t="inlineStr">
        <is>
          <t>Deposit held (Rs)</t>
        </is>
      </c>
      <c r="B4" s="7" t="n">
        <v>10000</v>
      </c>
    </row>
    <row r="5">
      <c r="A5" t="inlineStr">
        <is>
          <t>Damage: number of items</t>
        </is>
      </c>
      <c r="B5" s="7" t="n">
        <v>4</v>
      </c>
    </row>
    <row r="6">
      <c r="A6" t="inlineStr">
        <is>
          <t>Damage: cost per item (Rs)</t>
        </is>
      </c>
      <c r="B6" s="7" t="n">
        <v>1200</v>
      </c>
    </row>
    <row r="7">
      <c r="A7" t="inlineStr">
        <is>
          <t>Overtime hours</t>
        </is>
      </c>
      <c r="B7" s="7" t="n">
        <v>1</v>
      </c>
    </row>
    <row r="8">
      <c r="A8" t="inlineStr">
        <is>
          <t>Overtime rate per hour (Rs)</t>
        </is>
      </c>
      <c r="B8" s="7" t="n">
        <v>2500</v>
      </c>
    </row>
    <row r="9">
      <c r="A9" t="inlineStr">
        <is>
          <t>Extra utilities: units used above allowance</t>
        </is>
      </c>
      <c r="B9" s="7" t="n">
        <v>0</v>
      </c>
    </row>
    <row r="10">
      <c r="A10" t="inlineStr">
        <is>
          <t>Rate per unit (Rs)</t>
        </is>
      </c>
      <c r="B10" s="7" t="n">
        <v>11</v>
      </c>
    </row>
    <row r="12">
      <c r="A12" t="inlineStr">
        <is>
          <t>Damage charge</t>
        </is>
      </c>
      <c r="B12" s="12">
        <f>B5*B6</f>
        <v/>
      </c>
    </row>
    <row r="13">
      <c r="A13" t="inlineStr">
        <is>
          <t>Overtime charge before GST</t>
        </is>
      </c>
      <c r="B13" s="12">
        <f>B7*B8</f>
        <v/>
      </c>
    </row>
    <row r="14">
      <c r="A14" t="inlineStr">
        <is>
          <t>GST on overtime</t>
        </is>
      </c>
      <c r="B14" s="12">
        <f>ROUND(B13*'Rate card'!B12,0)</f>
        <v/>
      </c>
    </row>
    <row r="15">
      <c r="A15" t="inlineStr">
        <is>
          <t>Extra utilities</t>
        </is>
      </c>
      <c r="B15" s="12">
        <f>B9*B10</f>
        <v/>
      </c>
    </row>
    <row r="16">
      <c r="A16" t="inlineStr">
        <is>
          <t>Total deductions</t>
        </is>
      </c>
      <c r="B16" s="16">
        <f>B12+B13+B14+B15</f>
        <v/>
      </c>
    </row>
    <row r="17">
      <c r="A17" t="inlineStr">
        <is>
          <t>Refund to client</t>
        </is>
      </c>
      <c r="B17" s="16">
        <f>MAX(0,B4-B16)</f>
        <v/>
      </c>
    </row>
    <row r="18">
      <c r="A18" t="inlineStr">
        <is>
          <t>Extra amount due from client</t>
        </is>
      </c>
      <c r="B18" s="16">
        <f>MAX(0,B16-B4)</f>
        <v/>
      </c>
    </row>
    <row r="20" ht="40" customHeight="1">
      <c r="A20" s="13" t="inlineStr">
        <is>
          <t>Overtime is a taxable service, so it carries GST. Whether a damage recovery or a retained deposit is taxable is a matter for your CA. Keep the photos and the signed handover note with this sheet.</t>
        </is>
      </c>
    </row>
  </sheetData>
  <mergeCells count="1">
    <mergeCell ref="A20:D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4" customWidth="1" min="3" max="3"/>
    <col width="30" customWidth="1" min="4" max="4"/>
    <col width="16" customWidth="1" min="5" max="5"/>
    <col width="10" customWidth="1" min="6" max="6"/>
  </cols>
  <sheetData>
    <row r="1">
      <c r="A1" s="1" t="inlineStr">
        <is>
          <t>Cancellation refund ladder (illustrative)</t>
        </is>
      </c>
    </row>
    <row r="2">
      <c r="A2" s="2" t="inlineStr">
        <is>
          <t>Refund share of rent paid, by days before the event. Put your own steps in the booking terms.</t>
        </is>
      </c>
    </row>
    <row r="4">
      <c r="A4" s="5" t="inlineStr">
        <is>
          <t>Days before event (from)</t>
        </is>
      </c>
      <c r="B4" s="5" t="inlineStr">
        <is>
          <t>Refund share of rent paid</t>
        </is>
      </c>
      <c r="D4" s="3" t="inlineStr">
        <is>
          <t>Test a cancellation</t>
        </is>
      </c>
    </row>
    <row r="5">
      <c r="A5" s="9" t="n">
        <v>0</v>
      </c>
      <c r="B5" s="8" t="n">
        <v>0</v>
      </c>
      <c r="D5" t="inlineStr">
        <is>
          <t>Rent paid, excluding GST (Rs)</t>
        </is>
      </c>
      <c r="E5" s="7" t="n">
        <v>7200</v>
      </c>
    </row>
    <row r="6">
      <c r="A6" s="9" t="n">
        <v>7</v>
      </c>
      <c r="B6" s="8" t="n">
        <v>0.5</v>
      </c>
      <c r="D6" t="inlineStr">
        <is>
          <t>Days before event</t>
        </is>
      </c>
      <c r="E6" s="9" t="n">
        <v>12</v>
      </c>
    </row>
    <row r="7">
      <c r="A7" s="9" t="n">
        <v>15</v>
      </c>
      <c r="B7" s="8" t="n">
        <v>0.75</v>
      </c>
      <c r="D7" t="inlineStr">
        <is>
          <t>Refund share</t>
        </is>
      </c>
      <c r="E7" s="17">
        <f>LOOKUP(E6,A5:A8,B5:B8)</f>
        <v/>
      </c>
    </row>
    <row r="8">
      <c r="A8" s="9" t="n">
        <v>30</v>
      </c>
      <c r="B8" s="8" t="n">
        <v>0.9</v>
      </c>
      <c r="D8" t="inlineStr">
        <is>
          <t>Refund of rent (Rs)</t>
        </is>
      </c>
      <c r="E8" s="16">
        <f>ROUND(E5*E7,0)</f>
        <v/>
      </c>
    </row>
    <row r="9">
      <c r="D9" t="inlineStr">
        <is>
          <t>Rent retained (Rs)</t>
        </is>
      </c>
      <c r="E9" s="16">
        <f>E5-E8</f>
        <v/>
      </c>
    </row>
    <row r="11" ht="40" customHeight="1">
      <c r="D11" s="13" t="inlineStr">
        <is>
          <t>Whether GST on a retained cancellation charge is payable is not settled in every case. Ask your CA and record the answer in your terms.</t>
        </is>
      </c>
    </row>
  </sheetData>
  <mergeCells count="1">
    <mergeCell ref="D11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2026-09-24T20:16:02Z</dcterms:created>
  <dcterms:modified xmlns:dcterms="http://purl.org/dc/terms/" xmlns:xsi="http://www.w3.org/2001/XMLSchema-instance" xsi:type="dcterms:W3CDTF">2026-09-24T20:16:02Z</dcterms:modified>
</cp:coreProperties>
</file>