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 &amp; quantities" sheetId="1" state="visible" r:id="rId1"/>
    <sheet xmlns:r="http://schemas.openxmlformats.org/officeDocument/2006/relationships" name="Station sheets" sheetId="2" state="visible" r:id="rId2"/>
    <sheet xmlns:r="http://schemas.openxmlformats.org/officeDocument/2006/relationships" name="Change order" sheetId="3" state="visible" r:id="rId3"/>
    <sheet xmlns:r="http://schemas.openxmlformats.org/officeDocument/2006/relationships" name="Dispatch" sheetId="4" state="visible" r:id="rId4"/>
  </sheets>
  <definedNames>
    <definedName name="_xlnm._FilterDatabase" localSheetId="0" hidden="1">'Menu &amp; quantities'!$A$9:$N$25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hh:mm"/>
    <numFmt numFmtId="165" formatCode="#,##0;-#,##0;;@"/>
    <numFmt numFmtId="166" formatCode="#,##0.0"/>
    <numFmt numFmtId="167" formatCode="0.0"/>
    <numFmt numFmtId="168" formatCode="+#,##0;-#,##0;0"/>
    <numFmt numFmtId="169" formatCode="+#,##0.0;-#,##0.0;0.0"/>
  </numFmts>
  <fonts count="6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</font>
    <font>
      <color rgb="00666666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A2B6D"/>
        <bgColor rgb="001A2B6D"/>
      </patternFill>
    </fill>
    <fill>
      <patternFill patternType="solid">
        <fgColor rgb="00F2F2F2"/>
        <b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/>
    </xf>
    <xf numFmtId="0" fontId="0" fillId="0" borderId="4" pivotButton="0" quotePrefix="0" xfId="0"/>
    <xf numFmtId="0" fontId="0" fillId="0" borderId="5" pivotButton="0" quotePrefix="0" xfId="0"/>
    <xf numFmtId="3" fontId="0" fillId="2" borderId="1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9" fontId="0" fillId="2" borderId="1" applyAlignment="1" pivotButton="0" quotePrefix="0" xfId="0">
      <alignment horizontal="right"/>
    </xf>
    <xf numFmtId="164" fontId="0" fillId="2" borderId="1" applyAlignment="1" pivotButton="0" quotePrefix="0" xfId="0">
      <alignment horizontal="right"/>
    </xf>
    <xf numFmtId="0" fontId="5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166" fontId="0" fillId="4" borderId="1" applyAlignment="1" pivotButton="0" quotePrefix="0" xfId="0">
      <alignment horizontal="right"/>
    </xf>
    <xf numFmtId="166" fontId="0" fillId="2" borderId="1" applyAlignment="1" pivotButton="0" quotePrefix="0" xfId="0">
      <alignment horizontal="right"/>
    </xf>
    <xf numFmtId="1" fontId="0" fillId="4" borderId="1" applyAlignment="1" pivotButton="0" quotePrefix="0" xfId="0">
      <alignment horizontal="right"/>
    </xf>
    <xf numFmtId="167" fontId="0" fillId="2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166" fontId="3" fillId="4" borderId="1" applyAlignment="1" pivotButton="0" quotePrefix="0" xfId="0">
      <alignment horizontal="right"/>
    </xf>
    <xf numFmtId="0" fontId="3" fillId="0" borderId="1" pivotButton="0" quotePrefix="0" xfId="0"/>
    <xf numFmtId="167" fontId="0" fillId="4" borderId="1" applyAlignment="1" pivotButton="0" quotePrefix="0" xfId="0">
      <alignment horizontal="right"/>
    </xf>
    <xf numFmtId="3" fontId="0" fillId="4" borderId="1" applyAlignment="1" pivotButton="0" quotePrefix="0" xfId="0">
      <alignment horizontal="right"/>
    </xf>
    <xf numFmtId="1" fontId="3" fillId="4" borderId="1" applyAlignment="1" pivotButton="0" quotePrefix="0" xfId="0">
      <alignment horizontal="right"/>
    </xf>
    <xf numFmtId="168" fontId="3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left"/>
    </xf>
    <xf numFmtId="169" fontId="0" fillId="4" borderId="1" applyAlignment="1" pivotButton="0" quotePrefix="0" xfId="0">
      <alignment horizontal="right"/>
    </xf>
    <xf numFmtId="169" fontId="3" fillId="4" borderId="1" applyAlignment="1" pivotButton="0" quotePrefix="0" xfId="0">
      <alignment horizontal="right"/>
    </xf>
    <xf numFmtId="1" fontId="0" fillId="2" borderId="1" applyAlignment="1" pivotButton="0" quotePrefix="0" xfId="0">
      <alignment horizontal="right"/>
    </xf>
    <xf numFmtId="2" fontId="0" fillId="2" borderId="1" applyAlignment="1" pivotButton="0" quotePrefix="0" xfId="0">
      <alignment horizontal="right"/>
    </xf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CE4E4"/>
          <bgColor rgb="00FCE4E4"/>
        </patternFill>
      </fill>
    </dxf>
    <dxf>
      <fill>
        <patternFill patternType="solid">
          <fgColor rgb="00E2F0D9"/>
          <b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0" customWidth="1" min="3" max="3"/>
    <col width="34" customWidth="1" min="4" max="4"/>
    <col width="11" customWidth="1" min="5" max="5"/>
    <col width="14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9" customWidth="1" min="12" max="12"/>
    <col width="14" customWidth="1" min="13" max="13"/>
    <col width="10" customWidth="1" min="14" max="14"/>
  </cols>
  <sheetData>
    <row r="1">
      <c r="A1" s="1" t="inlineStr">
        <is>
          <t>Event KOT: quantities, stations and start times</t>
        </is>
      </c>
    </row>
    <row r="2">
      <c r="A2" s="2" t="inlineStr">
        <is>
          <t>Yellow cells are inputs. Grammages are planning defaults (the site's wedding-menu figures); your head chef's recipe card overrules them. Filter column B to print one station's ticket.</t>
        </is>
      </c>
    </row>
    <row r="4">
      <c r="A4" s="3" t="inlineStr">
        <is>
          <t>Event</t>
        </is>
      </c>
      <c r="B4" s="4" t="inlineStr">
        <is>
          <t>Kapoor wedding dinner</t>
        </is>
      </c>
      <c r="C4" s="5" t="n"/>
      <c r="D4" s="6" t="n"/>
    </row>
    <row r="5">
      <c r="A5" s="3" t="inlineStr">
        <is>
          <t>Guests confirmed</t>
        </is>
      </c>
      <c r="B5" s="7" t="n">
        <v>500</v>
      </c>
      <c r="C5" s="8" t="inlineStr">
        <is>
          <t>Guaranteed headcount from the contract</t>
        </is>
      </c>
    </row>
    <row r="6">
      <c r="A6" s="3" t="inlineStr">
        <is>
          <t>Buffer on quantities</t>
        </is>
      </c>
      <c r="B6" s="9" t="n">
        <v>0.05</v>
      </c>
      <c r="C6" s="8" t="inlineStr">
        <is>
          <t>5% to 8% is common for fresh produce; keep it explicit</t>
        </is>
      </c>
    </row>
    <row r="7">
      <c r="A7" s="3" t="inlineStr">
        <is>
          <t>Service start (time)</t>
        </is>
      </c>
      <c r="B7" s="10" t="n">
        <v>0.8125</v>
      </c>
      <c r="C7" s="8" t="inlineStr">
        <is>
          <t>19:30 in this sample</t>
        </is>
      </c>
    </row>
    <row r="9" ht="48" customHeight="1">
      <c r="A9" s="11" t="inlineStr">
        <is>
          <t>Dish</t>
        </is>
      </c>
      <c r="B9" s="11" t="inlineStr">
        <is>
          <t>Station</t>
        </is>
      </c>
      <c r="C9" s="11" t="inlineStr">
        <is>
          <t>Diet</t>
        </is>
      </c>
      <c r="D9" s="11" t="inlineStr">
        <is>
          <t>Main raw ingredient</t>
        </is>
      </c>
      <c r="E9" s="11" t="inlineStr">
        <is>
          <t>Raw g per guest</t>
        </is>
      </c>
      <c r="F9" s="11" t="inlineStr">
        <is>
          <t>Serves ("All" or a number)</t>
        </is>
      </c>
      <c r="G9" s="11" t="inlineStr">
        <is>
          <t>Effective guests</t>
        </is>
      </c>
      <c r="H9" s="11" t="inlineStr">
        <is>
          <t>Net raw kg</t>
        </is>
      </c>
      <c r="I9" s="11" t="inlineStr">
        <is>
          <t>Trim / shrink loss</t>
        </is>
      </c>
      <c r="J9" s="11" t="inlineStr">
        <is>
          <t>Buy kg (gross)</t>
        </is>
      </c>
      <c r="K9" s="11" t="inlineStr">
        <is>
          <t>Raw kg per batch</t>
        </is>
      </c>
      <c r="L9" s="11" t="inlineStr">
        <is>
          <t>Batches</t>
        </is>
      </c>
      <c r="M9" s="11" t="inlineStr">
        <is>
          <t>Lead time (hours before service)</t>
        </is>
      </c>
      <c r="N9" s="11" t="inlineStr">
        <is>
          <t>Start time</t>
        </is>
      </c>
    </row>
    <row r="10">
      <c r="A10" s="4" t="inlineStr">
        <is>
          <t>Dal Makhani</t>
        </is>
      </c>
      <c r="B10" s="4" t="inlineStr">
        <is>
          <t>Gravy</t>
        </is>
      </c>
      <c r="C10" s="4" t="inlineStr">
        <is>
          <t>Veg</t>
        </is>
      </c>
      <c r="D10" s="4" t="inlineStr">
        <is>
          <t>Urad dal (dry)</t>
        </is>
      </c>
      <c r="E10" s="7" t="n">
        <v>35</v>
      </c>
      <c r="F10" s="12" t="inlineStr">
        <is>
          <t>All</t>
        </is>
      </c>
      <c r="G10" s="13">
        <f>IF(A10="",0,IF(F10="All",$B$5,F10))</f>
        <v/>
      </c>
      <c r="H10" s="14">
        <f>IF(A10="","",G10*(1+$B$6)*E10/1000)</f>
        <v/>
      </c>
      <c r="I10" s="9" t="n">
        <v>0.02</v>
      </c>
      <c r="J10" s="14">
        <f>IF(A10="","",H10/(1-I10))</f>
        <v/>
      </c>
      <c r="K10" s="15" t="n">
        <v>15</v>
      </c>
      <c r="L10" s="16">
        <f>IF(OR(A10="",K10=""),"",ROUNDUP(J10/K10,0))</f>
        <v/>
      </c>
      <c r="M10" s="17" t="n">
        <v>8</v>
      </c>
      <c r="N10" s="18">
        <f>IF(OR(A10="",M10=""),"",MOD($B$7-M10/24,1))</f>
        <v/>
      </c>
    </row>
    <row r="11">
      <c r="A11" s="4" t="inlineStr">
        <is>
          <t>Paneer Butter Masala</t>
        </is>
      </c>
      <c r="B11" s="4" t="inlineStr">
        <is>
          <t>Gravy</t>
        </is>
      </c>
      <c r="C11" s="4" t="inlineStr">
        <is>
          <t>Veg</t>
        </is>
      </c>
      <c r="D11" s="4" t="inlineStr">
        <is>
          <t>Malai paneer</t>
        </is>
      </c>
      <c r="E11" s="7" t="n">
        <v>55</v>
      </c>
      <c r="F11" s="12" t="inlineStr">
        <is>
          <t>All</t>
        </is>
      </c>
      <c r="G11" s="13">
        <f>IF(A11="",0,IF(F11="All",$B$5,F11))</f>
        <v/>
      </c>
      <c r="H11" s="14">
        <f>IF(A11="","",G11*(1+$B$6)*E11/1000)</f>
        <v/>
      </c>
      <c r="I11" s="9" t="n">
        <v>0</v>
      </c>
      <c r="J11" s="14">
        <f>IF(A11="","",H11/(1-I11))</f>
        <v/>
      </c>
      <c r="K11" s="15" t="n">
        <v>12</v>
      </c>
      <c r="L11" s="16">
        <f>IF(OR(A11="",K11=""),"",ROUNDUP(J11/K11,0))</f>
        <v/>
      </c>
      <c r="M11" s="17" t="n">
        <v>2</v>
      </c>
      <c r="N11" s="18">
        <f>IF(OR(A11="",M11=""),"",MOD($B$7-M11/24,1))</f>
        <v/>
      </c>
    </row>
    <row r="12">
      <c r="A12" s="4" t="inlineStr">
        <is>
          <t>Tandoori Paneer Tikka</t>
        </is>
      </c>
      <c r="B12" s="4" t="inlineStr">
        <is>
          <t>Tandoor</t>
        </is>
      </c>
      <c r="C12" s="4" t="inlineStr">
        <is>
          <t>Veg</t>
        </is>
      </c>
      <c r="D12" s="4" t="inlineStr">
        <is>
          <t>Malai paneer</t>
        </is>
      </c>
      <c r="E12" s="7" t="n">
        <v>50</v>
      </c>
      <c r="F12" s="12" t="inlineStr">
        <is>
          <t>All</t>
        </is>
      </c>
      <c r="G12" s="13">
        <f>IF(A12="",0,IF(F12="All",$B$5,F12))</f>
        <v/>
      </c>
      <c r="H12" s="14">
        <f>IF(A12="","",G12*(1+$B$6)*E12/1000)</f>
        <v/>
      </c>
      <c r="I12" s="9" t="n">
        <v>0</v>
      </c>
      <c r="J12" s="14">
        <f>IF(A12="","",H12/(1-I12))</f>
        <v/>
      </c>
      <c r="K12" s="15" t="n">
        <v>10</v>
      </c>
      <c r="L12" s="16">
        <f>IF(OR(A12="",K12=""),"",ROUNDUP(J12/K12,0))</f>
        <v/>
      </c>
      <c r="M12" s="17" t="n">
        <v>3</v>
      </c>
      <c r="N12" s="18">
        <f>IF(OR(A12="",M12=""),"",MOD($B$7-M12/24,1))</f>
        <v/>
      </c>
    </row>
    <row r="13">
      <c r="A13" s="4" t="inlineStr">
        <is>
          <t>Mixed vegetable (cauliflower, peas)</t>
        </is>
      </c>
      <c r="B13" s="4" t="inlineStr">
        <is>
          <t>Gravy</t>
        </is>
      </c>
      <c r="C13" s="4" t="inlineStr">
        <is>
          <t>Veg</t>
        </is>
      </c>
      <c r="D13" s="4" t="inlineStr">
        <is>
          <t>Vegetables</t>
        </is>
      </c>
      <c r="E13" s="7" t="n">
        <v>120</v>
      </c>
      <c r="F13" s="12" t="inlineStr">
        <is>
          <t>All</t>
        </is>
      </c>
      <c r="G13" s="13">
        <f>IF(A13="",0,IF(F13="All",$B$5,F13))</f>
        <v/>
      </c>
      <c r="H13" s="14">
        <f>IF(A13="","",G13*(1+$B$6)*E13/1000)</f>
        <v/>
      </c>
      <c r="I13" s="9" t="n">
        <v>0.15</v>
      </c>
      <c r="J13" s="14">
        <f>IF(A13="","",H13/(1-I13))</f>
        <v/>
      </c>
      <c r="K13" s="15" t="n">
        <v>20</v>
      </c>
      <c r="L13" s="16">
        <f>IF(OR(A13="",K13=""),"",ROUNDUP(J13/K13,0))</f>
        <v/>
      </c>
      <c r="M13" s="17" t="n">
        <v>2.5</v>
      </c>
      <c r="N13" s="18">
        <f>IF(OR(A13="",M13=""),"",MOD($B$7-M13/24,1))</f>
        <v/>
      </c>
    </row>
    <row r="14">
      <c r="A14" s="4" t="inlineStr">
        <is>
          <t>Veg Dum Biryani</t>
        </is>
      </c>
      <c r="B14" s="4" t="inlineStr">
        <is>
          <t>Rice &amp; biryani</t>
        </is>
      </c>
      <c r="C14" s="4" t="inlineStr">
        <is>
          <t>Veg</t>
        </is>
      </c>
      <c r="D14" s="4" t="inlineStr">
        <is>
          <t>Basmati rice (dry)</t>
        </is>
      </c>
      <c r="E14" s="7" t="n">
        <v>35</v>
      </c>
      <c r="F14" s="12" t="inlineStr">
        <is>
          <t>All</t>
        </is>
      </c>
      <c r="G14" s="13">
        <f>IF(A14="",0,IF(F14="All",$B$5,F14))</f>
        <v/>
      </c>
      <c r="H14" s="14">
        <f>IF(A14="","",G14*(1+$B$6)*E14/1000)</f>
        <v/>
      </c>
      <c r="I14" s="9" t="n">
        <v>0</v>
      </c>
      <c r="J14" s="14">
        <f>IF(A14="","",H14/(1-I14))</f>
        <v/>
      </c>
      <c r="K14" s="15" t="n">
        <v>20</v>
      </c>
      <c r="L14" s="16">
        <f>IF(OR(A14="",K14=""),"",ROUNDUP(J14/K14,0))</f>
        <v/>
      </c>
      <c r="M14" s="17" t="n">
        <v>3</v>
      </c>
      <c r="N14" s="18">
        <f>IF(OR(A14="",M14=""),"",MOD($B$7-M14/24,1))</f>
        <v/>
      </c>
    </row>
    <row r="15">
      <c r="A15" s="4" t="inlineStr">
        <is>
          <t>Jeera rice</t>
        </is>
      </c>
      <c r="B15" s="4" t="inlineStr">
        <is>
          <t>Rice &amp; biryani</t>
        </is>
      </c>
      <c r="C15" s="4" t="inlineStr">
        <is>
          <t>Veg</t>
        </is>
      </c>
      <c r="D15" s="4" t="inlineStr">
        <is>
          <t>Basmati rice (dry)</t>
        </is>
      </c>
      <c r="E15" s="7" t="n">
        <v>20</v>
      </c>
      <c r="F15" s="12" t="inlineStr">
        <is>
          <t>All</t>
        </is>
      </c>
      <c r="G15" s="13">
        <f>IF(A15="",0,IF(F15="All",$B$5,F15))</f>
        <v/>
      </c>
      <c r="H15" s="14">
        <f>IF(A15="","",G15*(1+$B$6)*E15/1000)</f>
        <v/>
      </c>
      <c r="I15" s="9" t="n">
        <v>0</v>
      </c>
      <c r="J15" s="14">
        <f>IF(A15="","",H15/(1-I15))</f>
        <v/>
      </c>
      <c r="K15" s="15" t="n">
        <v>20</v>
      </c>
      <c r="L15" s="16">
        <f>IF(OR(A15="",K15=""),"",ROUNDUP(J15/K15,0))</f>
        <v/>
      </c>
      <c r="M15" s="17" t="n">
        <v>1.5</v>
      </c>
      <c r="N15" s="18">
        <f>IF(OR(A15="",M15=""),"",MOD($B$7-M15/24,1))</f>
        <v/>
      </c>
    </row>
    <row r="16">
      <c r="A16" s="4" t="inlineStr">
        <is>
          <t>Naan and roti</t>
        </is>
      </c>
      <c r="B16" s="4" t="inlineStr">
        <is>
          <t>Tandoor</t>
        </is>
      </c>
      <c r="C16" s="4" t="inlineStr">
        <is>
          <t>Veg</t>
        </is>
      </c>
      <c r="D16" s="4" t="inlineStr">
        <is>
          <t>Atta / maida</t>
        </is>
      </c>
      <c r="E16" s="7" t="n">
        <v>75</v>
      </c>
      <c r="F16" s="12" t="inlineStr">
        <is>
          <t>All</t>
        </is>
      </c>
      <c r="G16" s="13">
        <f>IF(A16="",0,IF(F16="All",$B$5,F16))</f>
        <v/>
      </c>
      <c r="H16" s="14">
        <f>IF(A16="","",G16*(1+$B$6)*E16/1000)</f>
        <v/>
      </c>
      <c r="I16" s="9" t="n">
        <v>0</v>
      </c>
      <c r="J16" s="14">
        <f>IF(A16="","",H16/(1-I16))</f>
        <v/>
      </c>
      <c r="K16" s="15" t="n">
        <v>25</v>
      </c>
      <c r="L16" s="16">
        <f>IF(OR(A16="",K16=""),"",ROUNDUP(J16/K16,0))</f>
        <v/>
      </c>
      <c r="M16" s="17" t="n">
        <v>2</v>
      </c>
      <c r="N16" s="18">
        <f>IF(OR(A16="",M16=""),"",MOD($B$7-M16/24,1))</f>
        <v/>
      </c>
    </row>
    <row r="17">
      <c r="A17" s="4" t="inlineStr">
        <is>
          <t>Gulab jamun</t>
        </is>
      </c>
      <c r="B17" s="4" t="inlineStr">
        <is>
          <t>Halwai / sweets</t>
        </is>
      </c>
      <c r="C17" s="4" t="inlineStr">
        <is>
          <t>Veg</t>
        </is>
      </c>
      <c r="D17" s="4" t="inlineStr">
        <is>
          <t>Sugar basis for syrup and mawa</t>
        </is>
      </c>
      <c r="E17" s="7" t="n">
        <v>45</v>
      </c>
      <c r="F17" s="12" t="inlineStr">
        <is>
          <t>All</t>
        </is>
      </c>
      <c r="G17" s="13">
        <f>IF(A17="",0,IF(F17="All",$B$5,F17))</f>
        <v/>
      </c>
      <c r="H17" s="14">
        <f>IF(A17="","",G17*(1+$B$6)*E17/1000)</f>
        <v/>
      </c>
      <c r="I17" s="9" t="n">
        <v>0</v>
      </c>
      <c r="J17" s="14">
        <f>IF(A17="","",H17/(1-I17))</f>
        <v/>
      </c>
      <c r="K17" s="15" t="n">
        <v>15</v>
      </c>
      <c r="L17" s="16">
        <f>IF(OR(A17="",K17=""),"",ROUNDUP(J17/K17,0))</f>
        <v/>
      </c>
      <c r="M17" s="17" t="n">
        <v>6</v>
      </c>
      <c r="N17" s="18">
        <f>IF(OR(A17="",M17=""),"",MOD($B$7-M17/24,1))</f>
        <v/>
      </c>
    </row>
    <row r="18">
      <c r="A18" s="4" t="inlineStr">
        <is>
          <t>Chaat counter</t>
        </is>
      </c>
      <c r="B18" s="4" t="inlineStr">
        <is>
          <t>Live counters</t>
        </is>
      </c>
      <c r="C18" s="4" t="inlineStr">
        <is>
          <t>Veg</t>
        </is>
      </c>
      <c r="D18" s="4" t="inlineStr">
        <is>
          <t>Potato, chickpea, curd</t>
        </is>
      </c>
      <c r="E18" s="7" t="n">
        <v>60</v>
      </c>
      <c r="F18" s="12" t="inlineStr">
        <is>
          <t>All</t>
        </is>
      </c>
      <c r="G18" s="13">
        <f>IF(A18="",0,IF(F18="All",$B$5,F18))</f>
        <v/>
      </c>
      <c r="H18" s="14">
        <f>IF(A18="","",G18*(1+$B$6)*E18/1000)</f>
        <v/>
      </c>
      <c r="I18" s="9" t="n">
        <v>0.05</v>
      </c>
      <c r="J18" s="14">
        <f>IF(A18="","",H18/(1-I18))</f>
        <v/>
      </c>
      <c r="K18" s="15" t="n">
        <v>20</v>
      </c>
      <c r="L18" s="16">
        <f>IF(OR(A18="",K18=""),"",ROUNDUP(J18/K18,0))</f>
        <v/>
      </c>
      <c r="M18" s="17" t="n">
        <v>2</v>
      </c>
      <c r="N18" s="18">
        <f>IF(OR(A18="",M18=""),"",MOD($B$7-M18/24,1))</f>
        <v/>
      </c>
    </row>
    <row r="19">
      <c r="A19" s="4" t="inlineStr">
        <is>
          <t>Green salad</t>
        </is>
      </c>
      <c r="B19" s="4" t="inlineStr">
        <is>
          <t>Cold / salad</t>
        </is>
      </c>
      <c r="C19" s="4" t="inlineStr">
        <is>
          <t>Veg</t>
        </is>
      </c>
      <c r="D19" s="4" t="inlineStr">
        <is>
          <t>Cucumber, onion, tomato</t>
        </is>
      </c>
      <c r="E19" s="7" t="n">
        <v>50</v>
      </c>
      <c r="F19" s="12" t="inlineStr">
        <is>
          <t>All</t>
        </is>
      </c>
      <c r="G19" s="13">
        <f>IF(A19="",0,IF(F19="All",$B$5,F19))</f>
        <v/>
      </c>
      <c r="H19" s="14">
        <f>IF(A19="","",G19*(1+$B$6)*E19/1000)</f>
        <v/>
      </c>
      <c r="I19" s="9" t="n">
        <v>0.12</v>
      </c>
      <c r="J19" s="14">
        <f>IF(A19="","",H19/(1-I19))</f>
        <v/>
      </c>
      <c r="K19" s="15" t="n">
        <v>20</v>
      </c>
      <c r="L19" s="16">
        <f>IF(OR(A19="",K19=""),"",ROUNDUP(J19/K19,0))</f>
        <v/>
      </c>
      <c r="M19" s="17" t="n">
        <v>1.5</v>
      </c>
      <c r="N19" s="18">
        <f>IF(OR(A19="",M19=""),"",MOD($B$7-M19/24,1))</f>
        <v/>
      </c>
    </row>
    <row r="20">
      <c r="A20" s="4" t="inlineStr">
        <is>
          <t>Chicken tikka</t>
        </is>
      </c>
      <c r="B20" s="4" t="inlineStr">
        <is>
          <t>Tandoor</t>
        </is>
      </c>
      <c r="C20" s="4" t="inlineStr">
        <is>
          <t>Non-veg</t>
        </is>
      </c>
      <c r="D20" s="4" t="inlineStr">
        <is>
          <t>Boneless chicken (cooked-weight basis)</t>
        </is>
      </c>
      <c r="E20" s="7" t="n">
        <v>100</v>
      </c>
      <c r="F20" s="12" t="n">
        <v>300</v>
      </c>
      <c r="G20" s="13">
        <f>IF(A20="",0,IF(F20="All",$B$5,F20))</f>
        <v/>
      </c>
      <c r="H20" s="14">
        <f>IF(A20="","",G20*(1+$B$6)*E20/1000)</f>
        <v/>
      </c>
      <c r="I20" s="9" t="n">
        <v>0.26</v>
      </c>
      <c r="J20" s="14">
        <f>IF(A20="","",H20/(1-I20))</f>
        <v/>
      </c>
      <c r="K20" s="15" t="n">
        <v>10</v>
      </c>
      <c r="L20" s="16">
        <f>IF(OR(A20="",K20=""),"",ROUNDUP(J20/K20,0))</f>
        <v/>
      </c>
      <c r="M20" s="17" t="n">
        <v>3</v>
      </c>
      <c r="N20" s="18">
        <f>IF(OR(A20="",M20=""),"",MOD($B$7-M20/24,1))</f>
        <v/>
      </c>
    </row>
    <row r="21">
      <c r="A21" s="4" t="inlineStr">
        <is>
          <t>Jain dal tadka</t>
        </is>
      </c>
      <c r="B21" s="4" t="inlineStr">
        <is>
          <t>Jain kitchen</t>
        </is>
      </c>
      <c r="C21" s="4" t="inlineStr">
        <is>
          <t>Jain</t>
        </is>
      </c>
      <c r="D21" s="4" t="inlineStr">
        <is>
          <t>Toor dal (dry)</t>
        </is>
      </c>
      <c r="E21" s="7" t="n">
        <v>35</v>
      </c>
      <c r="F21" s="12" t="n">
        <v>40</v>
      </c>
      <c r="G21" s="13">
        <f>IF(A21="",0,IF(F21="All",$B$5,F21))</f>
        <v/>
      </c>
      <c r="H21" s="14">
        <f>IF(A21="","",G21*(1+$B$6)*E21/1000)</f>
        <v/>
      </c>
      <c r="I21" s="9" t="n">
        <v>0.02</v>
      </c>
      <c r="J21" s="14">
        <f>IF(A21="","",H21/(1-I21))</f>
        <v/>
      </c>
      <c r="K21" s="15" t="n">
        <v>8</v>
      </c>
      <c r="L21" s="16">
        <f>IF(OR(A21="",K21=""),"",ROUNDUP(J21/K21,0))</f>
        <v/>
      </c>
      <c r="M21" s="17" t="n">
        <v>3</v>
      </c>
      <c r="N21" s="18">
        <f>IF(OR(A21="",M21=""),"",MOD($B$7-M21/24,1))</f>
        <v/>
      </c>
    </row>
    <row r="22">
      <c r="A22" s="4" t="inlineStr">
        <is>
          <t>Jain vegetable (no root vegetables)</t>
        </is>
      </c>
      <c r="B22" s="4" t="inlineStr">
        <is>
          <t>Jain kitchen</t>
        </is>
      </c>
      <c r="C22" s="4" t="inlineStr">
        <is>
          <t>Jain</t>
        </is>
      </c>
      <c r="D22" s="4" t="inlineStr">
        <is>
          <t>Seasonal vegetables</t>
        </is>
      </c>
      <c r="E22" s="7" t="n">
        <v>120</v>
      </c>
      <c r="F22" s="12" t="n">
        <v>40</v>
      </c>
      <c r="G22" s="13">
        <f>IF(A22="",0,IF(F22="All",$B$5,F22))</f>
        <v/>
      </c>
      <c r="H22" s="14">
        <f>IF(A22="","",G22*(1+$B$6)*E22/1000)</f>
        <v/>
      </c>
      <c r="I22" s="9" t="n">
        <v>0.15</v>
      </c>
      <c r="J22" s="14">
        <f>IF(A22="","",H22/(1-I22))</f>
        <v/>
      </c>
      <c r="K22" s="15" t="n">
        <v>10</v>
      </c>
      <c r="L22" s="16">
        <f>IF(OR(A22="",K22=""),"",ROUNDUP(J22/K22,0))</f>
        <v/>
      </c>
      <c r="M22" s="17" t="n">
        <v>2</v>
      </c>
      <c r="N22" s="18">
        <f>IF(OR(A22="",M22=""),"",MOD($B$7-M22/24,1))</f>
        <v/>
      </c>
    </row>
    <row r="23">
      <c r="A23" s="4" t="n"/>
      <c r="B23" s="4" t="n"/>
      <c r="C23" s="4" t="n"/>
      <c r="D23" s="4" t="n"/>
      <c r="E23" s="7" t="n"/>
      <c r="F23" s="12" t="n"/>
      <c r="G23" s="13">
        <f>IF(A23="",0,IF(F23="All",$B$5,F23))</f>
        <v/>
      </c>
      <c r="H23" s="14">
        <f>IF(A23="","",G23*(1+$B$6)*E23/1000)</f>
        <v/>
      </c>
      <c r="I23" s="9" t="n"/>
      <c r="J23" s="14">
        <f>IF(A23="","",H23/(1-I23))</f>
        <v/>
      </c>
      <c r="K23" s="15" t="n"/>
      <c r="L23" s="16">
        <f>IF(OR(A23="",K23=""),"",ROUNDUP(J23/K23,0))</f>
        <v/>
      </c>
      <c r="M23" s="17" t="n"/>
      <c r="N23" s="18">
        <f>IF(OR(A23="",M23=""),"",MOD($B$7-M23/24,1))</f>
        <v/>
      </c>
    </row>
    <row r="24">
      <c r="A24" s="4" t="n"/>
      <c r="B24" s="4" t="n"/>
      <c r="C24" s="4" t="n"/>
      <c r="D24" s="4" t="n"/>
      <c r="E24" s="7" t="n"/>
      <c r="F24" s="12" t="n"/>
      <c r="G24" s="13">
        <f>IF(A24="",0,IF(F24="All",$B$5,F24))</f>
        <v/>
      </c>
      <c r="H24" s="14">
        <f>IF(A24="","",G24*(1+$B$6)*E24/1000)</f>
        <v/>
      </c>
      <c r="I24" s="9" t="n"/>
      <c r="J24" s="14">
        <f>IF(A24="","",H24/(1-I24))</f>
        <v/>
      </c>
      <c r="K24" s="15" t="n"/>
      <c r="L24" s="16">
        <f>IF(OR(A24="",K24=""),"",ROUNDUP(J24/K24,0))</f>
        <v/>
      </c>
      <c r="M24" s="17" t="n"/>
      <c r="N24" s="18">
        <f>IF(OR(A24="",M24=""),"",MOD($B$7-M24/24,1))</f>
        <v/>
      </c>
    </row>
    <row r="25">
      <c r="A25" s="4" t="n"/>
      <c r="B25" s="4" t="n"/>
      <c r="C25" s="4" t="n"/>
      <c r="D25" s="4" t="n"/>
      <c r="E25" s="7" t="n"/>
      <c r="F25" s="12" t="n"/>
      <c r="G25" s="13">
        <f>IF(A25="",0,IF(F25="All",$B$5,F25))</f>
        <v/>
      </c>
      <c r="H25" s="14">
        <f>IF(A25="","",G25*(1+$B$6)*E25/1000)</f>
        <v/>
      </c>
      <c r="I25" s="9" t="n"/>
      <c r="J25" s="14">
        <f>IF(A25="","",H25/(1-I25))</f>
        <v/>
      </c>
      <c r="K25" s="15" t="n"/>
      <c r="L25" s="16">
        <f>IF(OR(A25="",K25=""),"",ROUNDUP(J25/K25,0))</f>
        <v/>
      </c>
      <c r="M25" s="17" t="n"/>
      <c r="N25" s="18">
        <f>IF(OR(A25="",M25=""),"",MOD($B$7-M25/24,1))</f>
        <v/>
      </c>
    </row>
    <row r="27">
      <c r="A27" s="3" t="inlineStr">
        <is>
          <t>TOTAL buy weight (kg)</t>
        </is>
      </c>
      <c r="J27" s="19">
        <f>SUM(J10:J25)</f>
        <v/>
      </c>
    </row>
    <row r="28" ht="40" customHeight="1">
      <c r="A28" s="8" t="inlineStr">
        <is>
          <t>Buy kg = raw kg / (1 - loss). Chicken uses a cooked-weight basis: 100 g cooked at 26% loss means about 135 g raw, in line with the 22% to 28% shrinkage range in the site's grocery guide. Batches assume one degchi or tray load; change the batch size to your equipment.</t>
        </is>
      </c>
    </row>
  </sheetData>
  <autoFilter ref="A9:N25"/>
  <mergeCells count="2">
    <mergeCell ref="A28:J28"/>
    <mergeCell ref="B4:D4"/>
  </mergeCells>
  <dataValidations count="2">
    <dataValidation sqref="B10:B25" showDropDown="0" showInputMessage="0" showErrorMessage="0" allowBlank="0" type="list">
      <formula1>"Gravy,Tandoor,Rice &amp; biryani,Halwai / sweets,Live counters,Cold / salad,Jain kitchen"</formula1>
    </dataValidation>
    <dataValidation sqref="C10:C25" showDropDown="0" showInputMessage="0" showErrorMessage="0" allowBlank="0" type="list">
      <formula1>"Veg,Non-veg,Jain"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2" customWidth="1" min="3" max="3"/>
    <col width="24" customWidth="1" min="4" max="4"/>
    <col width="18" customWidth="1" min="5" max="5"/>
    <col width="32" customWidth="1" min="6" max="6"/>
  </cols>
  <sheetData>
    <row r="1">
      <c r="A1" s="1" t="inlineStr">
        <is>
          <t>One line per station</t>
        </is>
      </c>
    </row>
    <row r="2">
      <c r="A2" s="2" t="inlineStr">
        <is>
          <t>Use this to brief each station head, then print that station's rows from the first sheet.</t>
        </is>
      </c>
    </row>
    <row r="4">
      <c r="A4" s="11" t="inlineStr">
        <is>
          <t>Station</t>
        </is>
      </c>
      <c r="B4" s="11" t="inlineStr">
        <is>
          <t>Dishes</t>
        </is>
      </c>
      <c r="C4" s="11" t="inlineStr">
        <is>
          <t>Total buy weight (kg)</t>
        </is>
      </c>
      <c r="D4" s="11" t="inlineStr">
        <is>
          <t>Longest lead time (hours)</t>
        </is>
      </c>
      <c r="E4" s="11" t="inlineStr">
        <is>
          <t>Station starts at</t>
        </is>
      </c>
      <c r="F4" s="11" t="inlineStr">
        <is>
          <t>Guests served by the largest dish</t>
        </is>
      </c>
    </row>
    <row r="5">
      <c r="A5" s="20" t="inlineStr">
        <is>
          <t>Gravy</t>
        </is>
      </c>
      <c r="B5" s="16">
        <f>COUNTIF('Menu &amp; quantities'!$B$10:$B$25,A5)</f>
        <v/>
      </c>
      <c r="C5" s="14">
        <f>SUMIF('Menu &amp; quantities'!$B$10:$B$25,A5,'Menu &amp; quantities'!$J$10:$J$25)</f>
        <v/>
      </c>
      <c r="D5" s="21">
        <f>SUMPRODUCT(MAX(('Menu &amp; quantities'!$B$10:$B$25=A5)*'Menu &amp; quantities'!$M$10:$M$25))</f>
        <v/>
      </c>
      <c r="E5" s="18">
        <f>IF(B5=0,"",MOD('Menu &amp; quantities'!$B$7-D5/24,1))</f>
        <v/>
      </c>
      <c r="F5" s="22">
        <f>SUMPRODUCT(MAX(('Menu &amp; quantities'!$B$10:$B$25=A5)*'Menu &amp; quantities'!$G$10:$G$25))</f>
        <v/>
      </c>
    </row>
    <row r="6">
      <c r="A6" s="20" t="inlineStr">
        <is>
          <t>Tandoor</t>
        </is>
      </c>
      <c r="B6" s="16">
        <f>COUNTIF('Menu &amp; quantities'!$B$10:$B$25,A6)</f>
        <v/>
      </c>
      <c r="C6" s="14">
        <f>SUMIF('Menu &amp; quantities'!$B$10:$B$25,A6,'Menu &amp; quantities'!$J$10:$J$25)</f>
        <v/>
      </c>
      <c r="D6" s="21">
        <f>SUMPRODUCT(MAX(('Menu &amp; quantities'!$B$10:$B$25=A6)*'Menu &amp; quantities'!$M$10:$M$25))</f>
        <v/>
      </c>
      <c r="E6" s="18">
        <f>IF(B6=0,"",MOD('Menu &amp; quantities'!$B$7-D6/24,1))</f>
        <v/>
      </c>
      <c r="F6" s="22">
        <f>SUMPRODUCT(MAX(('Menu &amp; quantities'!$B$10:$B$25=A6)*'Menu &amp; quantities'!$G$10:$G$25))</f>
        <v/>
      </c>
    </row>
    <row r="7">
      <c r="A7" s="20" t="inlineStr">
        <is>
          <t>Rice &amp; biryani</t>
        </is>
      </c>
      <c r="B7" s="16">
        <f>COUNTIF('Menu &amp; quantities'!$B$10:$B$25,A7)</f>
        <v/>
      </c>
      <c r="C7" s="14">
        <f>SUMIF('Menu &amp; quantities'!$B$10:$B$25,A7,'Menu &amp; quantities'!$J$10:$J$25)</f>
        <v/>
      </c>
      <c r="D7" s="21">
        <f>SUMPRODUCT(MAX(('Menu &amp; quantities'!$B$10:$B$25=A7)*'Menu &amp; quantities'!$M$10:$M$25))</f>
        <v/>
      </c>
      <c r="E7" s="18">
        <f>IF(B7=0,"",MOD('Menu &amp; quantities'!$B$7-D7/24,1))</f>
        <v/>
      </c>
      <c r="F7" s="22">
        <f>SUMPRODUCT(MAX(('Menu &amp; quantities'!$B$10:$B$25=A7)*'Menu &amp; quantities'!$G$10:$G$25))</f>
        <v/>
      </c>
    </row>
    <row r="8">
      <c r="A8" s="20" t="inlineStr">
        <is>
          <t>Halwai / sweets</t>
        </is>
      </c>
      <c r="B8" s="16">
        <f>COUNTIF('Menu &amp; quantities'!$B$10:$B$25,A8)</f>
        <v/>
      </c>
      <c r="C8" s="14">
        <f>SUMIF('Menu &amp; quantities'!$B$10:$B$25,A8,'Menu &amp; quantities'!$J$10:$J$25)</f>
        <v/>
      </c>
      <c r="D8" s="21">
        <f>SUMPRODUCT(MAX(('Menu &amp; quantities'!$B$10:$B$25=A8)*'Menu &amp; quantities'!$M$10:$M$25))</f>
        <v/>
      </c>
      <c r="E8" s="18">
        <f>IF(B8=0,"",MOD('Menu &amp; quantities'!$B$7-D8/24,1))</f>
        <v/>
      </c>
      <c r="F8" s="22">
        <f>SUMPRODUCT(MAX(('Menu &amp; quantities'!$B$10:$B$25=A8)*'Menu &amp; quantities'!$G$10:$G$25))</f>
        <v/>
      </c>
    </row>
    <row r="9">
      <c r="A9" s="20" t="inlineStr">
        <is>
          <t>Live counters</t>
        </is>
      </c>
      <c r="B9" s="16">
        <f>COUNTIF('Menu &amp; quantities'!$B$10:$B$25,A9)</f>
        <v/>
      </c>
      <c r="C9" s="14">
        <f>SUMIF('Menu &amp; quantities'!$B$10:$B$25,A9,'Menu &amp; quantities'!$J$10:$J$25)</f>
        <v/>
      </c>
      <c r="D9" s="21">
        <f>SUMPRODUCT(MAX(('Menu &amp; quantities'!$B$10:$B$25=A9)*'Menu &amp; quantities'!$M$10:$M$25))</f>
        <v/>
      </c>
      <c r="E9" s="18">
        <f>IF(B9=0,"",MOD('Menu &amp; quantities'!$B$7-D9/24,1))</f>
        <v/>
      </c>
      <c r="F9" s="22">
        <f>SUMPRODUCT(MAX(('Menu &amp; quantities'!$B$10:$B$25=A9)*'Menu &amp; quantities'!$G$10:$G$25))</f>
        <v/>
      </c>
    </row>
    <row r="10">
      <c r="A10" s="20" t="inlineStr">
        <is>
          <t>Cold / salad</t>
        </is>
      </c>
      <c r="B10" s="16">
        <f>COUNTIF('Menu &amp; quantities'!$B$10:$B$25,A10)</f>
        <v/>
      </c>
      <c r="C10" s="14">
        <f>SUMIF('Menu &amp; quantities'!$B$10:$B$25,A10,'Menu &amp; quantities'!$J$10:$J$25)</f>
        <v/>
      </c>
      <c r="D10" s="21">
        <f>SUMPRODUCT(MAX(('Menu &amp; quantities'!$B$10:$B$25=A10)*'Menu &amp; quantities'!$M$10:$M$25))</f>
        <v/>
      </c>
      <c r="E10" s="18">
        <f>IF(B10=0,"",MOD('Menu &amp; quantities'!$B$7-D10/24,1))</f>
        <v/>
      </c>
      <c r="F10" s="22">
        <f>SUMPRODUCT(MAX(('Menu &amp; quantities'!$B$10:$B$25=A10)*'Menu &amp; quantities'!$G$10:$G$25))</f>
        <v/>
      </c>
    </row>
    <row r="11">
      <c r="A11" s="20" t="inlineStr">
        <is>
          <t>Jain kitchen</t>
        </is>
      </c>
      <c r="B11" s="16">
        <f>COUNTIF('Menu &amp; quantities'!$B$10:$B$25,A11)</f>
        <v/>
      </c>
      <c r="C11" s="14">
        <f>SUMIF('Menu &amp; quantities'!$B$10:$B$25,A11,'Menu &amp; quantities'!$J$10:$J$25)</f>
        <v/>
      </c>
      <c r="D11" s="21">
        <f>SUMPRODUCT(MAX(('Menu &amp; quantities'!$B$10:$B$25=A11)*'Menu &amp; quantities'!$M$10:$M$25))</f>
        <v/>
      </c>
      <c r="E11" s="18">
        <f>IF(B11=0,"",MOD('Menu &amp; quantities'!$B$7-D11/24,1))</f>
        <v/>
      </c>
      <c r="F11" s="22">
        <f>SUMPRODUCT(MAX(('Menu &amp; quantities'!$B$10:$B$25=A11)*'Menu &amp; quantities'!$G$10:$G$25))</f>
        <v/>
      </c>
    </row>
    <row r="12">
      <c r="A12" s="3" t="inlineStr">
        <is>
          <t>TOTAL</t>
        </is>
      </c>
      <c r="B12" s="23">
        <f>SUM(B5:B11)</f>
        <v/>
      </c>
      <c r="C12" s="19">
        <f>SUM(C5:C11)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42" customWidth="1" min="8" max="8"/>
    <col width="12" customWidth="1" min="9" max="9"/>
  </cols>
  <sheetData>
    <row r="1">
      <c r="A1" s="1" t="inlineStr">
        <is>
          <t>When the guest count changes</t>
        </is>
      </c>
    </row>
    <row r="2">
      <c r="A2" s="2" t="inlineStr">
        <is>
          <t>Enter the old and new headcount. Dishes that serve "All" scale; fixed-count dishes (Jain, non-veg) stay as they are unless you edit their count.</t>
        </is>
      </c>
    </row>
    <row r="4">
      <c r="A4" s="3" t="inlineStr">
        <is>
          <t>Old guest count</t>
        </is>
      </c>
      <c r="B4" s="7" t="n">
        <v>480</v>
      </c>
    </row>
    <row r="5">
      <c r="A5" s="3" t="inlineStr">
        <is>
          <t>New guest count</t>
        </is>
      </c>
      <c r="B5" s="7" t="n">
        <v>540</v>
      </c>
    </row>
    <row r="6">
      <c r="A6" s="3" t="inlineStr">
        <is>
          <t>Change</t>
        </is>
      </c>
      <c r="B6" s="24">
        <f>B5-B4</f>
        <v/>
      </c>
    </row>
    <row r="8">
      <c r="A8" s="11" t="inlineStr">
        <is>
          <t>Dish</t>
        </is>
      </c>
      <c r="B8" s="11" t="inlineStr">
        <is>
          <t>Station</t>
        </is>
      </c>
      <c r="C8" s="11" t="inlineStr">
        <is>
          <t>Old buy kg</t>
        </is>
      </c>
      <c r="D8" s="11" t="inlineStr">
        <is>
          <t>New buy kg</t>
        </is>
      </c>
      <c r="E8" s="11" t="inlineStr">
        <is>
          <t>Change in kg</t>
        </is>
      </c>
      <c r="F8" s="11" t="inlineStr">
        <is>
          <t>Old batches</t>
        </is>
      </c>
      <c r="G8" s="11" t="inlineStr">
        <is>
          <t>New batches</t>
        </is>
      </c>
      <c r="H8" s="11" t="inlineStr">
        <is>
          <t>Action for the station</t>
        </is>
      </c>
      <c r="I8" s="11" t="inlineStr">
        <is>
          <t>Extra batch (1 = yes)</t>
        </is>
      </c>
    </row>
    <row r="9">
      <c r="A9" s="25">
        <f>IF('Menu &amp; quantities'!A10="","",'Menu &amp; quantities'!A10)</f>
        <v/>
      </c>
      <c r="B9" s="25">
        <f>IF('Menu &amp; quantities'!A10="","",'Menu &amp; quantities'!B10)</f>
        <v/>
      </c>
      <c r="C9" s="14">
        <f>IF('Menu &amp; quantities'!A10="","",IF('Menu &amp; quantities'!F10="All",$B$4,'Menu &amp; quantities'!F10)*(1+'Menu &amp; quantities'!$B$6)*'Menu &amp; quantities'!E10/1000/(1-'Menu &amp; quantities'!I10))</f>
        <v/>
      </c>
      <c r="D9" s="14">
        <f>IF('Menu &amp; quantities'!A10="","",IF('Menu &amp; quantities'!F10="All",$B$5,'Menu &amp; quantities'!F10)*(1+'Menu &amp; quantities'!$B$6)*'Menu &amp; quantities'!E10/1000/(1-'Menu &amp; quantities'!I10))</f>
        <v/>
      </c>
      <c r="E9" s="26">
        <f>IF('Menu &amp; quantities'!A10="","",D9-C9)</f>
        <v/>
      </c>
      <c r="F9" s="16">
        <f>IF(OR('Menu &amp; quantities'!A10="",'Menu &amp; quantities'!K10=""),"",ROUNDUP(C9/'Menu &amp; quantities'!K10,0))</f>
        <v/>
      </c>
      <c r="G9" s="16">
        <f>IF(OR('Menu &amp; quantities'!A10="",'Menu &amp; quantities'!K10=""),"",ROUNDUP(D9/'Menu &amp; quantities'!K10,0))</f>
        <v/>
      </c>
      <c r="H9" s="25">
        <f>IF('Menu &amp; quantities'!A10="","",IF(G9&gt;F9,"Add a batch: tell the station head now",IF(E9=0,"No change",IF(E9&gt;0,"Same batches, larger loads","Same batches, smaller loads"))))</f>
        <v/>
      </c>
      <c r="I9" s="16">
        <f>IF(AND(ISNUMBER(F9),ISNUMBER(G9)),IF(G9&gt;F9,1,0),0)</f>
        <v/>
      </c>
    </row>
    <row r="10">
      <c r="A10" s="25">
        <f>IF('Menu &amp; quantities'!A11="","",'Menu &amp; quantities'!A11)</f>
        <v/>
      </c>
      <c r="B10" s="25">
        <f>IF('Menu &amp; quantities'!A11="","",'Menu &amp; quantities'!B11)</f>
        <v/>
      </c>
      <c r="C10" s="14">
        <f>IF('Menu &amp; quantities'!A11="","",IF('Menu &amp; quantities'!F11="All",$B$4,'Menu &amp; quantities'!F11)*(1+'Menu &amp; quantities'!$B$6)*'Menu &amp; quantities'!E11/1000/(1-'Menu &amp; quantities'!I11))</f>
        <v/>
      </c>
      <c r="D10" s="14">
        <f>IF('Menu &amp; quantities'!A11="","",IF('Menu &amp; quantities'!F11="All",$B$5,'Menu &amp; quantities'!F11)*(1+'Menu &amp; quantities'!$B$6)*'Menu &amp; quantities'!E11/1000/(1-'Menu &amp; quantities'!I11))</f>
        <v/>
      </c>
      <c r="E10" s="26">
        <f>IF('Menu &amp; quantities'!A11="","",D10-C10)</f>
        <v/>
      </c>
      <c r="F10" s="16">
        <f>IF(OR('Menu &amp; quantities'!A11="",'Menu &amp; quantities'!K11=""),"",ROUNDUP(C10/'Menu &amp; quantities'!K11,0))</f>
        <v/>
      </c>
      <c r="G10" s="16">
        <f>IF(OR('Menu &amp; quantities'!A11="",'Menu &amp; quantities'!K11=""),"",ROUNDUP(D10/'Menu &amp; quantities'!K11,0))</f>
        <v/>
      </c>
      <c r="H10" s="25">
        <f>IF('Menu &amp; quantities'!A11="","",IF(G10&gt;F10,"Add a batch: tell the station head now",IF(E10=0,"No change",IF(E10&gt;0,"Same batches, larger loads","Same batches, smaller loads"))))</f>
        <v/>
      </c>
      <c r="I10" s="16">
        <f>IF(AND(ISNUMBER(F10),ISNUMBER(G10)),IF(G10&gt;F10,1,0),0)</f>
        <v/>
      </c>
    </row>
    <row r="11">
      <c r="A11" s="25">
        <f>IF('Menu &amp; quantities'!A12="","",'Menu &amp; quantities'!A12)</f>
        <v/>
      </c>
      <c r="B11" s="25">
        <f>IF('Menu &amp; quantities'!A12="","",'Menu &amp; quantities'!B12)</f>
        <v/>
      </c>
      <c r="C11" s="14">
        <f>IF('Menu &amp; quantities'!A12="","",IF('Menu &amp; quantities'!F12="All",$B$4,'Menu &amp; quantities'!F12)*(1+'Menu &amp; quantities'!$B$6)*'Menu &amp; quantities'!E12/1000/(1-'Menu &amp; quantities'!I12))</f>
        <v/>
      </c>
      <c r="D11" s="14">
        <f>IF('Menu &amp; quantities'!A12="","",IF('Menu &amp; quantities'!F12="All",$B$5,'Menu &amp; quantities'!F12)*(1+'Menu &amp; quantities'!$B$6)*'Menu &amp; quantities'!E12/1000/(1-'Menu &amp; quantities'!I12))</f>
        <v/>
      </c>
      <c r="E11" s="26">
        <f>IF('Menu &amp; quantities'!A12="","",D11-C11)</f>
        <v/>
      </c>
      <c r="F11" s="16">
        <f>IF(OR('Menu &amp; quantities'!A12="",'Menu &amp; quantities'!K12=""),"",ROUNDUP(C11/'Menu &amp; quantities'!K12,0))</f>
        <v/>
      </c>
      <c r="G11" s="16">
        <f>IF(OR('Menu &amp; quantities'!A12="",'Menu &amp; quantities'!K12=""),"",ROUNDUP(D11/'Menu &amp; quantities'!K12,0))</f>
        <v/>
      </c>
      <c r="H11" s="25">
        <f>IF('Menu &amp; quantities'!A12="","",IF(G11&gt;F11,"Add a batch: tell the station head now",IF(E11=0,"No change",IF(E11&gt;0,"Same batches, larger loads","Same batches, smaller loads"))))</f>
        <v/>
      </c>
      <c r="I11" s="16">
        <f>IF(AND(ISNUMBER(F11),ISNUMBER(G11)),IF(G11&gt;F11,1,0),0)</f>
        <v/>
      </c>
    </row>
    <row r="12">
      <c r="A12" s="25">
        <f>IF('Menu &amp; quantities'!A13="","",'Menu &amp; quantities'!A13)</f>
        <v/>
      </c>
      <c r="B12" s="25">
        <f>IF('Menu &amp; quantities'!A13="","",'Menu &amp; quantities'!B13)</f>
        <v/>
      </c>
      <c r="C12" s="14">
        <f>IF('Menu &amp; quantities'!A13="","",IF('Menu &amp; quantities'!F13="All",$B$4,'Menu &amp; quantities'!F13)*(1+'Menu &amp; quantities'!$B$6)*'Menu &amp; quantities'!E13/1000/(1-'Menu &amp; quantities'!I13))</f>
        <v/>
      </c>
      <c r="D12" s="14">
        <f>IF('Menu &amp; quantities'!A13="","",IF('Menu &amp; quantities'!F13="All",$B$5,'Menu &amp; quantities'!F13)*(1+'Menu &amp; quantities'!$B$6)*'Menu &amp; quantities'!E13/1000/(1-'Menu &amp; quantities'!I13))</f>
        <v/>
      </c>
      <c r="E12" s="26">
        <f>IF('Menu &amp; quantities'!A13="","",D12-C12)</f>
        <v/>
      </c>
      <c r="F12" s="16">
        <f>IF(OR('Menu &amp; quantities'!A13="",'Menu &amp; quantities'!K13=""),"",ROUNDUP(C12/'Menu &amp; quantities'!K13,0))</f>
        <v/>
      </c>
      <c r="G12" s="16">
        <f>IF(OR('Menu &amp; quantities'!A13="",'Menu &amp; quantities'!K13=""),"",ROUNDUP(D12/'Menu &amp; quantities'!K13,0))</f>
        <v/>
      </c>
      <c r="H12" s="25">
        <f>IF('Menu &amp; quantities'!A13="","",IF(G12&gt;F12,"Add a batch: tell the station head now",IF(E12=0,"No change",IF(E12&gt;0,"Same batches, larger loads","Same batches, smaller loads"))))</f>
        <v/>
      </c>
      <c r="I12" s="16">
        <f>IF(AND(ISNUMBER(F12),ISNUMBER(G12)),IF(G12&gt;F12,1,0),0)</f>
        <v/>
      </c>
    </row>
    <row r="13">
      <c r="A13" s="25">
        <f>IF('Menu &amp; quantities'!A14="","",'Menu &amp; quantities'!A14)</f>
        <v/>
      </c>
      <c r="B13" s="25">
        <f>IF('Menu &amp; quantities'!A14="","",'Menu &amp; quantities'!B14)</f>
        <v/>
      </c>
      <c r="C13" s="14">
        <f>IF('Menu &amp; quantities'!A14="","",IF('Menu &amp; quantities'!F14="All",$B$4,'Menu &amp; quantities'!F14)*(1+'Menu &amp; quantities'!$B$6)*'Menu &amp; quantities'!E14/1000/(1-'Menu &amp; quantities'!I14))</f>
        <v/>
      </c>
      <c r="D13" s="14">
        <f>IF('Menu &amp; quantities'!A14="","",IF('Menu &amp; quantities'!F14="All",$B$5,'Menu &amp; quantities'!F14)*(1+'Menu &amp; quantities'!$B$6)*'Menu &amp; quantities'!E14/1000/(1-'Menu &amp; quantities'!I14))</f>
        <v/>
      </c>
      <c r="E13" s="26">
        <f>IF('Menu &amp; quantities'!A14="","",D13-C13)</f>
        <v/>
      </c>
      <c r="F13" s="16">
        <f>IF(OR('Menu &amp; quantities'!A14="",'Menu &amp; quantities'!K14=""),"",ROUNDUP(C13/'Menu &amp; quantities'!K14,0))</f>
        <v/>
      </c>
      <c r="G13" s="16">
        <f>IF(OR('Menu &amp; quantities'!A14="",'Menu &amp; quantities'!K14=""),"",ROUNDUP(D13/'Menu &amp; quantities'!K14,0))</f>
        <v/>
      </c>
      <c r="H13" s="25">
        <f>IF('Menu &amp; quantities'!A14="","",IF(G13&gt;F13,"Add a batch: tell the station head now",IF(E13=0,"No change",IF(E13&gt;0,"Same batches, larger loads","Same batches, smaller loads"))))</f>
        <v/>
      </c>
      <c r="I13" s="16">
        <f>IF(AND(ISNUMBER(F13),ISNUMBER(G13)),IF(G13&gt;F13,1,0),0)</f>
        <v/>
      </c>
    </row>
    <row r="14">
      <c r="A14" s="25">
        <f>IF('Menu &amp; quantities'!A15="","",'Menu &amp; quantities'!A15)</f>
        <v/>
      </c>
      <c r="B14" s="25">
        <f>IF('Menu &amp; quantities'!A15="","",'Menu &amp; quantities'!B15)</f>
        <v/>
      </c>
      <c r="C14" s="14">
        <f>IF('Menu &amp; quantities'!A15="","",IF('Menu &amp; quantities'!F15="All",$B$4,'Menu &amp; quantities'!F15)*(1+'Menu &amp; quantities'!$B$6)*'Menu &amp; quantities'!E15/1000/(1-'Menu &amp; quantities'!I15))</f>
        <v/>
      </c>
      <c r="D14" s="14">
        <f>IF('Menu &amp; quantities'!A15="","",IF('Menu &amp; quantities'!F15="All",$B$5,'Menu &amp; quantities'!F15)*(1+'Menu &amp; quantities'!$B$6)*'Menu &amp; quantities'!E15/1000/(1-'Menu &amp; quantities'!I15))</f>
        <v/>
      </c>
      <c r="E14" s="26">
        <f>IF('Menu &amp; quantities'!A15="","",D14-C14)</f>
        <v/>
      </c>
      <c r="F14" s="16">
        <f>IF(OR('Menu &amp; quantities'!A15="",'Menu &amp; quantities'!K15=""),"",ROUNDUP(C14/'Menu &amp; quantities'!K15,0))</f>
        <v/>
      </c>
      <c r="G14" s="16">
        <f>IF(OR('Menu &amp; quantities'!A15="",'Menu &amp; quantities'!K15=""),"",ROUNDUP(D14/'Menu &amp; quantities'!K15,0))</f>
        <v/>
      </c>
      <c r="H14" s="25">
        <f>IF('Menu &amp; quantities'!A15="","",IF(G14&gt;F14,"Add a batch: tell the station head now",IF(E14=0,"No change",IF(E14&gt;0,"Same batches, larger loads","Same batches, smaller loads"))))</f>
        <v/>
      </c>
      <c r="I14" s="16">
        <f>IF(AND(ISNUMBER(F14),ISNUMBER(G14)),IF(G14&gt;F14,1,0),0)</f>
        <v/>
      </c>
    </row>
    <row r="15">
      <c r="A15" s="25">
        <f>IF('Menu &amp; quantities'!A16="","",'Menu &amp; quantities'!A16)</f>
        <v/>
      </c>
      <c r="B15" s="25">
        <f>IF('Menu &amp; quantities'!A16="","",'Menu &amp; quantities'!B16)</f>
        <v/>
      </c>
      <c r="C15" s="14">
        <f>IF('Menu &amp; quantities'!A16="","",IF('Menu &amp; quantities'!F16="All",$B$4,'Menu &amp; quantities'!F16)*(1+'Menu &amp; quantities'!$B$6)*'Menu &amp; quantities'!E16/1000/(1-'Menu &amp; quantities'!I16))</f>
        <v/>
      </c>
      <c r="D15" s="14">
        <f>IF('Menu &amp; quantities'!A16="","",IF('Menu &amp; quantities'!F16="All",$B$5,'Menu &amp; quantities'!F16)*(1+'Menu &amp; quantities'!$B$6)*'Menu &amp; quantities'!E16/1000/(1-'Menu &amp; quantities'!I16))</f>
        <v/>
      </c>
      <c r="E15" s="26">
        <f>IF('Menu &amp; quantities'!A16="","",D15-C15)</f>
        <v/>
      </c>
      <c r="F15" s="16">
        <f>IF(OR('Menu &amp; quantities'!A16="",'Menu &amp; quantities'!K16=""),"",ROUNDUP(C15/'Menu &amp; quantities'!K16,0))</f>
        <v/>
      </c>
      <c r="G15" s="16">
        <f>IF(OR('Menu &amp; quantities'!A16="",'Menu &amp; quantities'!K16=""),"",ROUNDUP(D15/'Menu &amp; quantities'!K16,0))</f>
        <v/>
      </c>
      <c r="H15" s="25">
        <f>IF('Menu &amp; quantities'!A16="","",IF(G15&gt;F15,"Add a batch: tell the station head now",IF(E15=0,"No change",IF(E15&gt;0,"Same batches, larger loads","Same batches, smaller loads"))))</f>
        <v/>
      </c>
      <c r="I15" s="16">
        <f>IF(AND(ISNUMBER(F15),ISNUMBER(G15)),IF(G15&gt;F15,1,0),0)</f>
        <v/>
      </c>
    </row>
    <row r="16">
      <c r="A16" s="25">
        <f>IF('Menu &amp; quantities'!A17="","",'Menu &amp; quantities'!A17)</f>
        <v/>
      </c>
      <c r="B16" s="25">
        <f>IF('Menu &amp; quantities'!A17="","",'Menu &amp; quantities'!B17)</f>
        <v/>
      </c>
      <c r="C16" s="14">
        <f>IF('Menu &amp; quantities'!A17="","",IF('Menu &amp; quantities'!F17="All",$B$4,'Menu &amp; quantities'!F17)*(1+'Menu &amp; quantities'!$B$6)*'Menu &amp; quantities'!E17/1000/(1-'Menu &amp; quantities'!I17))</f>
        <v/>
      </c>
      <c r="D16" s="14">
        <f>IF('Menu &amp; quantities'!A17="","",IF('Menu &amp; quantities'!F17="All",$B$5,'Menu &amp; quantities'!F17)*(1+'Menu &amp; quantities'!$B$6)*'Menu &amp; quantities'!E17/1000/(1-'Menu &amp; quantities'!I17))</f>
        <v/>
      </c>
      <c r="E16" s="26">
        <f>IF('Menu &amp; quantities'!A17="","",D16-C16)</f>
        <v/>
      </c>
      <c r="F16" s="16">
        <f>IF(OR('Menu &amp; quantities'!A17="",'Menu &amp; quantities'!K17=""),"",ROUNDUP(C16/'Menu &amp; quantities'!K17,0))</f>
        <v/>
      </c>
      <c r="G16" s="16">
        <f>IF(OR('Menu &amp; quantities'!A17="",'Menu &amp; quantities'!K17=""),"",ROUNDUP(D16/'Menu &amp; quantities'!K17,0))</f>
        <v/>
      </c>
      <c r="H16" s="25">
        <f>IF('Menu &amp; quantities'!A17="","",IF(G16&gt;F16,"Add a batch: tell the station head now",IF(E16=0,"No change",IF(E16&gt;0,"Same batches, larger loads","Same batches, smaller loads"))))</f>
        <v/>
      </c>
      <c r="I16" s="16">
        <f>IF(AND(ISNUMBER(F16),ISNUMBER(G16)),IF(G16&gt;F16,1,0),0)</f>
        <v/>
      </c>
    </row>
    <row r="17">
      <c r="A17" s="25">
        <f>IF('Menu &amp; quantities'!A18="","",'Menu &amp; quantities'!A18)</f>
        <v/>
      </c>
      <c r="B17" s="25">
        <f>IF('Menu &amp; quantities'!A18="","",'Menu &amp; quantities'!B18)</f>
        <v/>
      </c>
      <c r="C17" s="14">
        <f>IF('Menu &amp; quantities'!A18="","",IF('Menu &amp; quantities'!F18="All",$B$4,'Menu &amp; quantities'!F18)*(1+'Menu &amp; quantities'!$B$6)*'Menu &amp; quantities'!E18/1000/(1-'Menu &amp; quantities'!I18))</f>
        <v/>
      </c>
      <c r="D17" s="14">
        <f>IF('Menu &amp; quantities'!A18="","",IF('Menu &amp; quantities'!F18="All",$B$5,'Menu &amp; quantities'!F18)*(1+'Menu &amp; quantities'!$B$6)*'Menu &amp; quantities'!E18/1000/(1-'Menu &amp; quantities'!I18))</f>
        <v/>
      </c>
      <c r="E17" s="26">
        <f>IF('Menu &amp; quantities'!A18="","",D17-C17)</f>
        <v/>
      </c>
      <c r="F17" s="16">
        <f>IF(OR('Menu &amp; quantities'!A18="",'Menu &amp; quantities'!K18=""),"",ROUNDUP(C17/'Menu &amp; quantities'!K18,0))</f>
        <v/>
      </c>
      <c r="G17" s="16">
        <f>IF(OR('Menu &amp; quantities'!A18="",'Menu &amp; quantities'!K18=""),"",ROUNDUP(D17/'Menu &amp; quantities'!K18,0))</f>
        <v/>
      </c>
      <c r="H17" s="25">
        <f>IF('Menu &amp; quantities'!A18="","",IF(G17&gt;F17,"Add a batch: tell the station head now",IF(E17=0,"No change",IF(E17&gt;0,"Same batches, larger loads","Same batches, smaller loads"))))</f>
        <v/>
      </c>
      <c r="I17" s="16">
        <f>IF(AND(ISNUMBER(F17),ISNUMBER(G17)),IF(G17&gt;F17,1,0),0)</f>
        <v/>
      </c>
    </row>
    <row r="18">
      <c r="A18" s="25">
        <f>IF('Menu &amp; quantities'!A19="","",'Menu &amp; quantities'!A19)</f>
        <v/>
      </c>
      <c r="B18" s="25">
        <f>IF('Menu &amp; quantities'!A19="","",'Menu &amp; quantities'!B19)</f>
        <v/>
      </c>
      <c r="C18" s="14">
        <f>IF('Menu &amp; quantities'!A19="","",IF('Menu &amp; quantities'!F19="All",$B$4,'Menu &amp; quantities'!F19)*(1+'Menu &amp; quantities'!$B$6)*'Menu &amp; quantities'!E19/1000/(1-'Menu &amp; quantities'!I19))</f>
        <v/>
      </c>
      <c r="D18" s="14">
        <f>IF('Menu &amp; quantities'!A19="","",IF('Menu &amp; quantities'!F19="All",$B$5,'Menu &amp; quantities'!F19)*(1+'Menu &amp; quantities'!$B$6)*'Menu &amp; quantities'!E19/1000/(1-'Menu &amp; quantities'!I19))</f>
        <v/>
      </c>
      <c r="E18" s="26">
        <f>IF('Menu &amp; quantities'!A19="","",D18-C18)</f>
        <v/>
      </c>
      <c r="F18" s="16">
        <f>IF(OR('Menu &amp; quantities'!A19="",'Menu &amp; quantities'!K19=""),"",ROUNDUP(C18/'Menu &amp; quantities'!K19,0))</f>
        <v/>
      </c>
      <c r="G18" s="16">
        <f>IF(OR('Menu &amp; quantities'!A19="",'Menu &amp; quantities'!K19=""),"",ROUNDUP(D18/'Menu &amp; quantities'!K19,0))</f>
        <v/>
      </c>
      <c r="H18" s="25">
        <f>IF('Menu &amp; quantities'!A19="","",IF(G18&gt;F18,"Add a batch: tell the station head now",IF(E18=0,"No change",IF(E18&gt;0,"Same batches, larger loads","Same batches, smaller loads"))))</f>
        <v/>
      </c>
      <c r="I18" s="16">
        <f>IF(AND(ISNUMBER(F18),ISNUMBER(G18)),IF(G18&gt;F18,1,0),0)</f>
        <v/>
      </c>
    </row>
    <row r="19">
      <c r="A19" s="25">
        <f>IF('Menu &amp; quantities'!A20="","",'Menu &amp; quantities'!A20)</f>
        <v/>
      </c>
      <c r="B19" s="25">
        <f>IF('Menu &amp; quantities'!A20="","",'Menu &amp; quantities'!B20)</f>
        <v/>
      </c>
      <c r="C19" s="14">
        <f>IF('Menu &amp; quantities'!A20="","",IF('Menu &amp; quantities'!F20="All",$B$4,'Menu &amp; quantities'!F20)*(1+'Menu &amp; quantities'!$B$6)*'Menu &amp; quantities'!E20/1000/(1-'Menu &amp; quantities'!I20))</f>
        <v/>
      </c>
      <c r="D19" s="14">
        <f>IF('Menu &amp; quantities'!A20="","",IF('Menu &amp; quantities'!F20="All",$B$5,'Menu &amp; quantities'!F20)*(1+'Menu &amp; quantities'!$B$6)*'Menu &amp; quantities'!E20/1000/(1-'Menu &amp; quantities'!I20))</f>
        <v/>
      </c>
      <c r="E19" s="26">
        <f>IF('Menu &amp; quantities'!A20="","",D19-C19)</f>
        <v/>
      </c>
      <c r="F19" s="16">
        <f>IF(OR('Menu &amp; quantities'!A20="",'Menu &amp; quantities'!K20=""),"",ROUNDUP(C19/'Menu &amp; quantities'!K20,0))</f>
        <v/>
      </c>
      <c r="G19" s="16">
        <f>IF(OR('Menu &amp; quantities'!A20="",'Menu &amp; quantities'!K20=""),"",ROUNDUP(D19/'Menu &amp; quantities'!K20,0))</f>
        <v/>
      </c>
      <c r="H19" s="25">
        <f>IF('Menu &amp; quantities'!A20="","",IF(G19&gt;F19,"Add a batch: tell the station head now",IF(E19=0,"No change",IF(E19&gt;0,"Same batches, larger loads","Same batches, smaller loads"))))</f>
        <v/>
      </c>
      <c r="I19" s="16">
        <f>IF(AND(ISNUMBER(F19),ISNUMBER(G19)),IF(G19&gt;F19,1,0),0)</f>
        <v/>
      </c>
    </row>
    <row r="20">
      <c r="A20" s="25">
        <f>IF('Menu &amp; quantities'!A21="","",'Menu &amp; quantities'!A21)</f>
        <v/>
      </c>
      <c r="B20" s="25">
        <f>IF('Menu &amp; quantities'!A21="","",'Menu &amp; quantities'!B21)</f>
        <v/>
      </c>
      <c r="C20" s="14">
        <f>IF('Menu &amp; quantities'!A21="","",IF('Menu &amp; quantities'!F21="All",$B$4,'Menu &amp; quantities'!F21)*(1+'Menu &amp; quantities'!$B$6)*'Menu &amp; quantities'!E21/1000/(1-'Menu &amp; quantities'!I21))</f>
        <v/>
      </c>
      <c r="D20" s="14">
        <f>IF('Menu &amp; quantities'!A21="","",IF('Menu &amp; quantities'!F21="All",$B$5,'Menu &amp; quantities'!F21)*(1+'Menu &amp; quantities'!$B$6)*'Menu &amp; quantities'!E21/1000/(1-'Menu &amp; quantities'!I21))</f>
        <v/>
      </c>
      <c r="E20" s="26">
        <f>IF('Menu &amp; quantities'!A21="","",D20-C20)</f>
        <v/>
      </c>
      <c r="F20" s="16">
        <f>IF(OR('Menu &amp; quantities'!A21="",'Menu &amp; quantities'!K21=""),"",ROUNDUP(C20/'Menu &amp; quantities'!K21,0))</f>
        <v/>
      </c>
      <c r="G20" s="16">
        <f>IF(OR('Menu &amp; quantities'!A21="",'Menu &amp; quantities'!K21=""),"",ROUNDUP(D20/'Menu &amp; quantities'!K21,0))</f>
        <v/>
      </c>
      <c r="H20" s="25">
        <f>IF('Menu &amp; quantities'!A21="","",IF(G20&gt;F20,"Add a batch: tell the station head now",IF(E20=0,"No change",IF(E20&gt;0,"Same batches, larger loads","Same batches, smaller loads"))))</f>
        <v/>
      </c>
      <c r="I20" s="16">
        <f>IF(AND(ISNUMBER(F20),ISNUMBER(G20)),IF(G20&gt;F20,1,0),0)</f>
        <v/>
      </c>
    </row>
    <row r="21">
      <c r="A21" s="25">
        <f>IF('Menu &amp; quantities'!A22="","",'Menu &amp; quantities'!A22)</f>
        <v/>
      </c>
      <c r="B21" s="25">
        <f>IF('Menu &amp; quantities'!A22="","",'Menu &amp; quantities'!B22)</f>
        <v/>
      </c>
      <c r="C21" s="14">
        <f>IF('Menu &amp; quantities'!A22="","",IF('Menu &amp; quantities'!F22="All",$B$4,'Menu &amp; quantities'!F22)*(1+'Menu &amp; quantities'!$B$6)*'Menu &amp; quantities'!E22/1000/(1-'Menu &amp; quantities'!I22))</f>
        <v/>
      </c>
      <c r="D21" s="14">
        <f>IF('Menu &amp; quantities'!A22="","",IF('Menu &amp; quantities'!F22="All",$B$5,'Menu &amp; quantities'!F22)*(1+'Menu &amp; quantities'!$B$6)*'Menu &amp; quantities'!E22/1000/(1-'Menu &amp; quantities'!I22))</f>
        <v/>
      </c>
      <c r="E21" s="26">
        <f>IF('Menu &amp; quantities'!A22="","",D21-C21)</f>
        <v/>
      </c>
      <c r="F21" s="16">
        <f>IF(OR('Menu &amp; quantities'!A22="",'Menu &amp; quantities'!K22=""),"",ROUNDUP(C21/'Menu &amp; quantities'!K22,0))</f>
        <v/>
      </c>
      <c r="G21" s="16">
        <f>IF(OR('Menu &amp; quantities'!A22="",'Menu &amp; quantities'!K22=""),"",ROUNDUP(D21/'Menu &amp; quantities'!K22,0))</f>
        <v/>
      </c>
      <c r="H21" s="25">
        <f>IF('Menu &amp; quantities'!A22="","",IF(G21&gt;F21,"Add a batch: tell the station head now",IF(E21=0,"No change",IF(E21&gt;0,"Same batches, larger loads","Same batches, smaller loads"))))</f>
        <v/>
      </c>
      <c r="I21" s="16">
        <f>IF(AND(ISNUMBER(F21),ISNUMBER(G21)),IF(G21&gt;F21,1,0),0)</f>
        <v/>
      </c>
    </row>
    <row r="22">
      <c r="A22" s="25">
        <f>IF('Menu &amp; quantities'!A23="","",'Menu &amp; quantities'!A23)</f>
        <v/>
      </c>
      <c r="B22" s="25">
        <f>IF('Menu &amp; quantities'!A23="","",'Menu &amp; quantities'!B23)</f>
        <v/>
      </c>
      <c r="C22" s="14">
        <f>IF('Menu &amp; quantities'!A23="","",IF('Menu &amp; quantities'!F23="All",$B$4,'Menu &amp; quantities'!F23)*(1+'Menu &amp; quantities'!$B$6)*'Menu &amp; quantities'!E23/1000/(1-'Menu &amp; quantities'!I23))</f>
        <v/>
      </c>
      <c r="D22" s="14">
        <f>IF('Menu &amp; quantities'!A23="","",IF('Menu &amp; quantities'!F23="All",$B$5,'Menu &amp; quantities'!F23)*(1+'Menu &amp; quantities'!$B$6)*'Menu &amp; quantities'!E23/1000/(1-'Menu &amp; quantities'!I23))</f>
        <v/>
      </c>
      <c r="E22" s="26">
        <f>IF('Menu &amp; quantities'!A23="","",D22-C22)</f>
        <v/>
      </c>
      <c r="F22" s="16">
        <f>IF(OR('Menu &amp; quantities'!A23="",'Menu &amp; quantities'!K23=""),"",ROUNDUP(C22/'Menu &amp; quantities'!K23,0))</f>
        <v/>
      </c>
      <c r="G22" s="16">
        <f>IF(OR('Menu &amp; quantities'!A23="",'Menu &amp; quantities'!K23=""),"",ROUNDUP(D22/'Menu &amp; quantities'!K23,0))</f>
        <v/>
      </c>
      <c r="H22" s="25">
        <f>IF('Menu &amp; quantities'!A23="","",IF(G22&gt;F22,"Add a batch: tell the station head now",IF(E22=0,"No change",IF(E22&gt;0,"Same batches, larger loads","Same batches, smaller loads"))))</f>
        <v/>
      </c>
      <c r="I22" s="16">
        <f>IF(AND(ISNUMBER(F22),ISNUMBER(G22)),IF(G22&gt;F22,1,0),0)</f>
        <v/>
      </c>
    </row>
    <row r="23">
      <c r="A23" s="25">
        <f>IF('Menu &amp; quantities'!A24="","",'Menu &amp; quantities'!A24)</f>
        <v/>
      </c>
      <c r="B23" s="25">
        <f>IF('Menu &amp; quantities'!A24="","",'Menu &amp; quantities'!B24)</f>
        <v/>
      </c>
      <c r="C23" s="14">
        <f>IF('Menu &amp; quantities'!A24="","",IF('Menu &amp; quantities'!F24="All",$B$4,'Menu &amp; quantities'!F24)*(1+'Menu &amp; quantities'!$B$6)*'Menu &amp; quantities'!E24/1000/(1-'Menu &amp; quantities'!I24))</f>
        <v/>
      </c>
      <c r="D23" s="14">
        <f>IF('Menu &amp; quantities'!A24="","",IF('Menu &amp; quantities'!F24="All",$B$5,'Menu &amp; quantities'!F24)*(1+'Menu &amp; quantities'!$B$6)*'Menu &amp; quantities'!E24/1000/(1-'Menu &amp; quantities'!I24))</f>
        <v/>
      </c>
      <c r="E23" s="26">
        <f>IF('Menu &amp; quantities'!A24="","",D23-C23)</f>
        <v/>
      </c>
      <c r="F23" s="16">
        <f>IF(OR('Menu &amp; quantities'!A24="",'Menu &amp; quantities'!K24=""),"",ROUNDUP(C23/'Menu &amp; quantities'!K24,0))</f>
        <v/>
      </c>
      <c r="G23" s="16">
        <f>IF(OR('Menu &amp; quantities'!A24="",'Menu &amp; quantities'!K24=""),"",ROUNDUP(D23/'Menu &amp; quantities'!K24,0))</f>
        <v/>
      </c>
      <c r="H23" s="25">
        <f>IF('Menu &amp; quantities'!A24="","",IF(G23&gt;F23,"Add a batch: tell the station head now",IF(E23=0,"No change",IF(E23&gt;0,"Same batches, larger loads","Same batches, smaller loads"))))</f>
        <v/>
      </c>
      <c r="I23" s="16">
        <f>IF(AND(ISNUMBER(F23),ISNUMBER(G23)),IF(G23&gt;F23,1,0),0)</f>
        <v/>
      </c>
    </row>
    <row r="24">
      <c r="A24" s="25">
        <f>IF('Menu &amp; quantities'!A25="","",'Menu &amp; quantities'!A25)</f>
        <v/>
      </c>
      <c r="B24" s="25">
        <f>IF('Menu &amp; quantities'!A25="","",'Menu &amp; quantities'!B25)</f>
        <v/>
      </c>
      <c r="C24" s="14">
        <f>IF('Menu &amp; quantities'!A25="","",IF('Menu &amp; quantities'!F25="All",$B$4,'Menu &amp; quantities'!F25)*(1+'Menu &amp; quantities'!$B$6)*'Menu &amp; quantities'!E25/1000/(1-'Menu &amp; quantities'!I25))</f>
        <v/>
      </c>
      <c r="D24" s="14">
        <f>IF('Menu &amp; quantities'!A25="","",IF('Menu &amp; quantities'!F25="All",$B$5,'Menu &amp; quantities'!F25)*(1+'Menu &amp; quantities'!$B$6)*'Menu &amp; quantities'!E25/1000/(1-'Menu &amp; quantities'!I25))</f>
        <v/>
      </c>
      <c r="E24" s="26">
        <f>IF('Menu &amp; quantities'!A25="","",D24-C24)</f>
        <v/>
      </c>
      <c r="F24" s="16">
        <f>IF(OR('Menu &amp; quantities'!A25="",'Menu &amp; quantities'!K25=""),"",ROUNDUP(C24/'Menu &amp; quantities'!K25,0))</f>
        <v/>
      </c>
      <c r="G24" s="16">
        <f>IF(OR('Menu &amp; quantities'!A25="",'Menu &amp; quantities'!K25=""),"",ROUNDUP(D24/'Menu &amp; quantities'!K25,0))</f>
        <v/>
      </c>
      <c r="H24" s="25">
        <f>IF('Menu &amp; quantities'!A25="","",IF(G24&gt;F24,"Add a batch: tell the station head now",IF(E24=0,"No change",IF(E24&gt;0,"Same batches, larger loads","Same batches, smaller loads"))))</f>
        <v/>
      </c>
      <c r="I24" s="16">
        <f>IF(AND(ISNUMBER(F24),ISNUMBER(G24)),IF(G24&gt;F24,1,0),0)</f>
        <v/>
      </c>
    </row>
    <row r="26">
      <c r="A26" s="3" t="inlineStr">
        <is>
          <t>TOTAL change in buy weight (kg)</t>
        </is>
      </c>
      <c r="E26" s="27">
        <f>SUM(E9:E24)</f>
        <v/>
      </c>
    </row>
    <row r="27">
      <c r="A27" s="3" t="inlineStr">
        <is>
          <t>Dishes needing an extra batch</t>
        </is>
      </c>
      <c r="E27" s="23">
        <f>SUM(I9:I24)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8" customWidth="1" min="3" max="3"/>
    <col width="40" customWidth="1" min="4" max="4"/>
  </cols>
  <sheetData>
    <row r="1">
      <c r="A1" s="1" t="inlineStr">
        <is>
          <t>Dispatch and fuel checklist</t>
        </is>
      </c>
    </row>
    <row r="2">
      <c r="A2" s="2" t="inlineStr">
        <is>
          <t>Fill the yellow cells; tick every line before the vehicle leaves.</t>
        </is>
      </c>
    </row>
    <row r="4">
      <c r="A4" s="3" t="inlineStr">
        <is>
          <t>Burners in use across the kitchen</t>
        </is>
      </c>
      <c r="B4" s="28" t="n">
        <v>10</v>
      </c>
      <c r="C4" s="8" t="inlineStr">
        <is>
          <t>One per degchi</t>
        </is>
      </c>
    </row>
    <row r="5">
      <c r="A5" s="3" t="inlineStr">
        <is>
          <t>Hours each burner runs</t>
        </is>
      </c>
      <c r="B5" s="17" t="n">
        <v>3</v>
      </c>
      <c r="C5" s="8" t="inlineStr"/>
    </row>
    <row r="6">
      <c r="A6" s="3" t="inlineStr">
        <is>
          <t>LPG per burner-hour (kg)</t>
        </is>
      </c>
      <c r="B6" s="29" t="n">
        <v>0.9</v>
      </c>
      <c r="C6" s="8" t="inlineStr">
        <is>
          <t>Distributor quotes are around 0.8 to 1 kg per catering burner-hour at high flame; ask yours</t>
        </is>
      </c>
    </row>
    <row r="7">
      <c r="A7" s="3" t="inlineStr">
        <is>
          <t>Reserve on top</t>
        </is>
      </c>
      <c r="B7" s="9" t="n">
        <v>0.25</v>
      </c>
      <c r="C7" s="8" t="inlineStr"/>
    </row>
    <row r="8">
      <c r="A8" s="3" t="inlineStr">
        <is>
          <t>LPG to load (kg)</t>
        </is>
      </c>
      <c r="B8" s="19">
        <f>B4*B5*B6*(1+B7)</f>
        <v/>
      </c>
    </row>
    <row r="9">
      <c r="A9" s="3" t="inlineStr">
        <is>
          <t>19 kg cylinders to load</t>
        </is>
      </c>
      <c r="B9" s="23">
        <f>ROUNDUP(B8/19,0)</f>
        <v/>
      </c>
    </row>
    <row r="11">
      <c r="A11" s="11" t="inlineStr">
        <is>
          <t>Item</t>
        </is>
      </c>
      <c r="B11" s="11" t="inlineStr">
        <is>
          <t>Status</t>
        </is>
      </c>
      <c r="C11" s="11" t="inlineStr">
        <is>
          <t>Owner</t>
        </is>
      </c>
      <c r="D11" s="11" t="inlineStr">
        <is>
          <t>Note</t>
        </is>
      </c>
    </row>
    <row r="12">
      <c r="A12" s="30" t="inlineStr">
        <is>
          <t>Recipe cards and printed station KOTs for the latest guest count</t>
        </is>
      </c>
      <c r="B12" s="4" t="inlineStr">
        <is>
          <t>Not checked</t>
        </is>
      </c>
      <c r="C12" s="12" t="inlineStr"/>
      <c r="D12" s="12" t="inlineStr"/>
    </row>
    <row r="13">
      <c r="A13" s="30" t="inlineStr">
        <is>
          <t>Raw material sign-off against the buy list (weights checked at receiving)</t>
        </is>
      </c>
      <c r="B13" s="4" t="inlineStr">
        <is>
          <t>Not checked</t>
        </is>
      </c>
      <c r="C13" s="12" t="inlineStr"/>
      <c r="D13" s="12" t="inlineStr"/>
    </row>
    <row r="14">
      <c r="A14" s="30" t="inlineStr">
        <is>
          <t>Jain and special-diet containers labelled and sealed separately</t>
        </is>
      </c>
      <c r="B14" s="4" t="inlineStr">
        <is>
          <t>Not checked</t>
        </is>
      </c>
      <c r="C14" s="12" t="inlineStr"/>
      <c r="D14" s="12" t="inlineStr"/>
    </row>
    <row r="15">
      <c r="A15" s="30" t="inlineStr">
        <is>
          <t>Hot boxes / insulated containers for each hot dish</t>
        </is>
      </c>
      <c r="B15" s="4" t="inlineStr">
        <is>
          <t>Not checked</t>
        </is>
      </c>
      <c r="C15" s="12" t="inlineStr"/>
      <c r="D15" s="12" t="inlineStr"/>
    </row>
    <row r="16">
      <c r="A16" s="30" t="inlineStr">
        <is>
          <t>Chafing fuel and lighters</t>
        </is>
      </c>
      <c r="B16" s="4" t="inlineStr">
        <is>
          <t>Not checked</t>
        </is>
      </c>
      <c r="C16" s="12" t="inlineStr"/>
      <c r="D16" s="12" t="inlineStr"/>
    </row>
    <row r="17">
      <c r="A17" s="30" t="inlineStr">
        <is>
          <t>Serving spoons, tongs, ladles per dish (25% spare)</t>
        </is>
      </c>
      <c r="B17" s="4" t="inlineStr">
        <is>
          <t>Not checked</t>
        </is>
      </c>
      <c r="C17" s="12" t="inlineStr"/>
      <c r="D17" s="12" t="inlineStr"/>
    </row>
    <row r="18">
      <c r="A18" s="30" t="inlineStr">
        <is>
          <t>Crockery and cutlery count matched to guests plus breakage allowance</t>
        </is>
      </c>
      <c r="B18" s="4" t="inlineStr">
        <is>
          <t>Not checked</t>
        </is>
      </c>
      <c r="C18" s="12" t="inlineStr"/>
      <c r="D18" s="12" t="inlineStr"/>
    </row>
    <row r="19">
      <c r="A19" s="30" t="inlineStr">
        <is>
          <t>Water, ice and disposable items</t>
        </is>
      </c>
      <c r="B19" s="4" t="inlineStr">
        <is>
          <t>Not checked</t>
        </is>
      </c>
      <c r="C19" s="12" t="inlineStr"/>
      <c r="D19" s="12" t="inlineStr"/>
    </row>
    <row r="20">
      <c r="A20" s="30" t="inlineStr">
        <is>
          <t>Staff list with report time and uniform</t>
        </is>
      </c>
      <c r="B20" s="4" t="inlineStr">
        <is>
          <t>Not checked</t>
        </is>
      </c>
      <c r="C20" s="12" t="inlineStr"/>
      <c r="D20" s="12" t="inlineStr"/>
    </row>
    <row r="21">
      <c r="A21" s="30" t="inlineStr">
        <is>
          <t>Hygiene items: caps, gloves, sanitiser, first-aid box</t>
        </is>
      </c>
      <c r="B21" s="4" t="inlineStr">
        <is>
          <t>Not checked</t>
        </is>
      </c>
      <c r="C21" s="12" t="inlineStr"/>
      <c r="D21" s="12" t="inlineStr"/>
    </row>
    <row r="22">
      <c r="A22" s="30" t="inlineStr">
        <is>
          <t>FSSAI licence copy and invoice with licence number in the vehicle</t>
        </is>
      </c>
      <c r="B22" s="4" t="inlineStr">
        <is>
          <t>Not checked</t>
        </is>
      </c>
      <c r="C22" s="12" t="inlineStr"/>
      <c r="D22" s="12" t="inlineStr"/>
    </row>
    <row r="23">
      <c r="A23" s="30" t="inlineStr">
        <is>
          <t>Return list for utensils and tableware (count on the way back)</t>
        </is>
      </c>
      <c r="B23" s="4" t="inlineStr">
        <is>
          <t>Not checked</t>
        </is>
      </c>
      <c r="C23" s="12" t="inlineStr"/>
      <c r="D23" s="12" t="inlineStr"/>
    </row>
    <row r="25">
      <c r="A25" s="3" t="inlineStr">
        <is>
          <t>Lines still open</t>
        </is>
      </c>
      <c r="B25" s="23">
        <f>COUNTIF(B12:B23,"Not checked")+COUNTIF(B12:B23,"Missing")</f>
        <v/>
      </c>
    </row>
  </sheetData>
  <conditionalFormatting sqref="B12:B23">
    <cfRule type="cellIs" priority="1" operator="equal" dxfId="0">
      <formula>"Missing"</formula>
    </cfRule>
    <cfRule type="cellIs" priority="2" operator="equal" dxfId="1">
      <formula>"Packed"</formula>
    </cfRule>
  </conditionalFormatting>
  <dataValidations count="1">
    <dataValidation sqref="B12:B23" showDropDown="0" showInputMessage="0" showErrorMessage="0" allowBlank="0" type="list">
      <formula1>"Not checked,Packed,Not needed,Missing"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2026-09-24T19:56:21Z</dcterms:created>
  <dcterms:modified xmlns:dcterms="http://purl.org/dc/terms/" xmlns:xsi="http://www.w3.org/2001/XMLSchema-instance" xsi:type="dcterms:W3CDTF">2026-09-24T19:56:21Z</dcterms:modified>
</cp:coreProperties>
</file>