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oom capacity" sheetId="2" state="visible" r:id="rId2"/>
    <sheet xmlns:r="http://schemas.openxmlformats.org/officeDocument/2006/relationships" name="Quote" sheetId="3" state="visible" r:id="rId3"/>
    <sheet xmlns:r="http://schemas.openxmlformats.org/officeDocument/2006/relationships" name="TDS and net" sheetId="4" state="visible" r:id="rId4"/>
    <sheet xmlns:r="http://schemas.openxmlformats.org/officeDocument/2006/relationships" name="PO tracker" sheetId="5" state="visible" r:id="rId5"/>
    <sheet xmlns:r="http://schemas.openxmlformats.org/officeDocument/2006/relationships" name="Session clashes"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0"/>
    <numFmt numFmtId="167" formatCode="hh:mm"/>
  </numFmts>
  <fonts count="5">
    <font>
      <name val="Calibri"/>
      <family val="2"/>
      <color theme="1"/>
      <sz val="11"/>
      <scheme val="minor"/>
    </font>
    <font>
      <b val="1"/>
      <color rgb="001E3A8A"/>
      <sz val="14"/>
    </font>
    <font>
      <i val="1"/>
      <color rgb="00475569"/>
    </font>
    <font>
      <b val="1"/>
      <color rgb="00FFFFFF"/>
    </font>
    <font>
      <b val="1"/>
    </font>
  </fonts>
  <fills count="5">
    <fill>
      <patternFill/>
    </fill>
    <fill>
      <patternFill patternType="gray125"/>
    </fill>
    <fill>
      <patternFill patternType="solid">
        <fgColor rgb="001E3A8A"/>
      </patternFill>
    </fill>
    <fill>
      <patternFill patternType="solid">
        <fgColor rgb="00FFF7CC"/>
      </patternFill>
    </fill>
    <fill>
      <patternFill patternType="solid">
        <fgColor rgb="00E8F5E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center" wrapText="1"/>
    </xf>
    <xf numFmtId="0" fontId="0" fillId="0" borderId="1" pivotButton="0" quotePrefix="0" xfId="0"/>
    <xf numFmtId="1" fontId="0" fillId="3" borderId="1" pivotButton="0" quotePrefix="0" xfId="0"/>
    <xf numFmtId="9" fontId="0" fillId="3" borderId="1" pivotButton="0" quotePrefix="0" xfId="0"/>
    <xf numFmtId="0" fontId="0" fillId="3" borderId="1" pivotButton="0" quotePrefix="0" xfId="0"/>
    <xf numFmtId="3" fontId="0" fillId="3" borderId="1" pivotButton="0" quotePrefix="0" xfId="0"/>
    <xf numFmtId="3" fontId="0" fillId="4" borderId="1" pivotButton="0" quotePrefix="0" xfId="0"/>
    <xf numFmtId="1" fontId="0" fillId="4" borderId="1" pivotButton="0" quotePrefix="0" xfId="0"/>
    <xf numFmtId="1" fontId="4" fillId="4" borderId="1" pivotButton="0" quotePrefix="0" xfId="0"/>
    <xf numFmtId="0" fontId="0" fillId="0" borderId="0" applyAlignment="1" pivotButton="0" quotePrefix="0" xfId="0">
      <alignment wrapText="1"/>
    </xf>
    <xf numFmtId="165" fontId="0" fillId="3" borderId="1" pivotButton="0" quotePrefix="0" xfId="0"/>
    <xf numFmtId="166" fontId="0" fillId="3" borderId="1" pivotButton="0" quotePrefix="0" xfId="0"/>
    <xf numFmtId="166" fontId="0" fillId="4" borderId="1" pivotButton="0" quotePrefix="0" xfId="0"/>
    <xf numFmtId="166" fontId="4" fillId="4" borderId="1" pivotButton="0" quotePrefix="0" xfId="0"/>
    <xf numFmtId="0" fontId="0" fillId="4" borderId="1" pivotButton="0" quotePrefix="0" xfId="0"/>
    <xf numFmtId="0" fontId="4" fillId="0" borderId="0" pivotButton="0" quotePrefix="0" xfId="0"/>
    <xf numFmtId="9" fontId="0" fillId="4" borderId="1" pivotButton="0" quotePrefix="0" xfId="0"/>
    <xf numFmtId="167"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1" t="inlineStr">
        <is>
          <t>How to use this workbook</t>
        </is>
      </c>
    </row>
    <row r="3" ht="45" customHeight="1">
      <c r="A3" s="2" t="inlineStr">
        <is>
          <t>What this is: a quotation and billing workbook for a convention centre or large hall that hosts corporate events in several rooms over several days. It sizes each room for the layout, builds the quote, tracks the client purchase order, and shows the TDS the client is likely to deduct.</t>
        </is>
      </c>
    </row>
    <row r="4" ht="45" customHeight="1">
      <c r="A4" s="2" t="inlineStr">
        <is>
          <t>1. "Room capacity": enter the usable floor area of each room. Capacity for each layout is worked out from sq ft per person. The defaults are mid-range planning figures from event-planning guides; always check the fire-safety limit posted for the room, which is the hard cap.</t>
        </is>
      </c>
    </row>
    <row r="5" ht="30" customHeight="1">
      <c r="A5" s="2" t="inlineStr">
        <is>
          <t>2. "Quote": one row per room per day. Yellow cells are yours. Choose whether food is billed with the hall as a package or separately. The sample rows are an invented two-day conference.</t>
        </is>
      </c>
    </row>
    <row r="6" ht="45" customHeight="1">
      <c r="A6" s="2" t="inlineStr">
        <is>
          <t>3. "TDS and net": corporate clients usually deduct tax at source. Choose the section the client applies. TDS is normally calculated on the value before GST when GST is shown separately on the invoice. Confirm the section with the client's finance team in writing, because hall rent and event services are treated differently.</t>
        </is>
      </c>
    </row>
    <row r="7" ht="30" customHeight="1">
      <c r="A7" s="2" t="inlineStr">
        <is>
          <t>4. "PO tracker": keeps the purchase-order value against what you have invoiced, so an invoice never crosses the PO.</t>
        </is>
      </c>
    </row>
    <row r="8" ht="18" customHeight="1">
      <c r="A8" s="2" t="inlineStr">
        <is>
          <t>5. "Session clashes": lists sessions by room and time and flags any two that overlap in the same room.</t>
        </is>
      </c>
    </row>
    <row r="9" ht="30" customHeight="1">
      <c r="A9" s="2" t="inlineStr">
        <is>
          <t>Tax rates: hall hire and equipment at 18%. Food billed alone or as part of a hall-and-food package at an ordinary venue is 5% without input credit. Rates are inputs. Check them with your CA before invoicing.</t>
        </is>
      </c>
    </row>
    <row r="10" ht="75" customHeight="1">
      <c r="A10" s="2" t="inlineStr">
        <is>
          <t>TDS notes (verified September 2026): rent of land or building under section 194-I at 10%, where the rent paid in a month is above Rs 50,000 (threshold from 1 April 2025); event or catering contract services under section 194C at 1% for individuals or HUF and 2% for others, on payments above Rs 30,000 in one payment or Rs 1 lakh in a year. From 1 April 2026 these provisions sit under section 393 of the Income-tax Act, 2025. Whether hall hire is rent or a contract for services depends on the facts, so the client decides and you should ask.</t>
        </is>
      </c>
    </row>
    <row r="11" ht="18" customHeight="1">
      <c r="A11" s="2" t="inlineStr">
        <is>
          <t>Sample figures are illustrative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22" customWidth="1" min="1" max="1"/>
    <col width="18" customWidth="1" min="2" max="2"/>
    <col width="18" customWidth="1" min="3" max="3"/>
    <col width="11" customWidth="1" min="4" max="4"/>
    <col width="12" customWidth="1" min="5" max="5"/>
    <col width="15" customWidth="1" min="6" max="6"/>
    <col width="11" customWidth="1" min="7" max="7"/>
    <col width="11" customWidth="1" min="8" max="8"/>
    <col width="24" customWidth="1" min="9" max="9"/>
    <col width="18" customWidth="1" min="10" max="10"/>
  </cols>
  <sheetData>
    <row r="1">
      <c r="A1" s="1" t="inlineStr">
        <is>
          <t>Room capacity by layout</t>
        </is>
      </c>
    </row>
    <row r="2" ht="48" customHeight="1">
      <c r="A2" s="3" t="inlineStr">
        <is>
          <t>Sq ft per person are mid-range planning figures (ranges in the notes). The posted fire-safety limit always overrides.</t>
        </is>
      </c>
    </row>
    <row r="4" ht="34" customHeight="1">
      <c r="A4" s="4" t="inlineStr">
        <is>
          <t>Layout</t>
        </is>
      </c>
      <c r="B4" s="4" t="inlineStr">
        <is>
          <t>Sq ft per person used</t>
        </is>
      </c>
      <c r="C4" s="4" t="inlineStr">
        <is>
          <t>Typical planning range (sq ft per person)</t>
        </is>
      </c>
    </row>
    <row r="5">
      <c r="A5" s="5" t="inlineStr">
        <is>
          <t>Theatre</t>
        </is>
      </c>
      <c r="B5" s="6" t="n">
        <v>9</v>
      </c>
      <c r="C5" s="5" t="inlineStr">
        <is>
          <t>7 to 12</t>
        </is>
      </c>
    </row>
    <row r="6">
      <c r="A6" s="5" t="inlineStr">
        <is>
          <t>Classroom</t>
        </is>
      </c>
      <c r="B6" s="6" t="n">
        <v>18</v>
      </c>
      <c r="C6" s="5" t="inlineStr">
        <is>
          <t>15 to 20</t>
        </is>
      </c>
    </row>
    <row r="7">
      <c r="A7" s="5" t="inlineStr">
        <is>
          <t>Banquet rounds</t>
        </is>
      </c>
      <c r="B7" s="6" t="n">
        <v>14</v>
      </c>
      <c r="C7" s="5" t="inlineStr">
        <is>
          <t>12 to 16</t>
        </is>
      </c>
    </row>
    <row r="8">
      <c r="A8" s="5" t="inlineStr">
        <is>
          <t>Cabaret</t>
        </is>
      </c>
      <c r="B8" s="6" t="n">
        <v>12</v>
      </c>
      <c r="C8" s="5" t="inlineStr">
        <is>
          <t>11 to 12</t>
        </is>
      </c>
    </row>
    <row r="9">
      <c r="A9" s="5" t="inlineStr">
        <is>
          <t>U-shape</t>
        </is>
      </c>
      <c r="B9" s="6" t="n">
        <v>30</v>
      </c>
      <c r="C9" s="5" t="inlineStr">
        <is>
          <t>20 to 35</t>
        </is>
      </c>
    </row>
    <row r="12">
      <c r="A12" t="inlineStr">
        <is>
          <t>Share of floor area lost to stage, screens, buffet, registration desk and pillars</t>
        </is>
      </c>
      <c r="B12" s="7" t="n">
        <v>0.2</v>
      </c>
    </row>
    <row r="14" ht="34" customHeight="1">
      <c r="A14" s="4" t="inlineStr">
        <is>
          <t>Room</t>
        </is>
      </c>
      <c r="B14" s="4" t="inlineStr">
        <is>
          <t>Floor area (sq ft)</t>
        </is>
      </c>
      <c r="C14" s="4" t="inlineStr">
        <is>
          <t>Usable area (sq ft)</t>
        </is>
      </c>
      <c r="D14" s="4" t="inlineStr">
        <is>
          <t>Theatre</t>
        </is>
      </c>
      <c r="E14" s="4" t="inlineStr">
        <is>
          <t>Classroom</t>
        </is>
      </c>
      <c r="F14" s="4" t="inlineStr">
        <is>
          <t>Banquet rounds</t>
        </is>
      </c>
      <c r="G14" s="4" t="inlineStr">
        <is>
          <t>Cabaret</t>
        </is>
      </c>
      <c r="H14" s="4" t="inlineStr">
        <is>
          <t>U-shape</t>
        </is>
      </c>
      <c r="I14" s="4" t="inlineStr">
        <is>
          <t>Posted fire-safety limit (people)</t>
        </is>
      </c>
      <c r="J14" s="4" t="inlineStr">
        <is>
          <t>Safe planning cap</t>
        </is>
      </c>
    </row>
    <row r="15">
      <c r="A15" s="8" t="inlineStr">
        <is>
          <t>Plenary Hall</t>
        </is>
      </c>
      <c r="B15" s="9" t="n">
        <v>9000</v>
      </c>
      <c r="C15" s="10">
        <f>B15*(1-$B$12)</f>
        <v/>
      </c>
      <c r="D15" s="11">
        <f>ROUNDDOWN($C15/$B$5,0)</f>
        <v/>
      </c>
      <c r="E15" s="11">
        <f>ROUNDDOWN($C15/$B$6,0)</f>
        <v/>
      </c>
      <c r="F15" s="11">
        <f>ROUNDDOWN($C15/$B$7,0)</f>
        <v/>
      </c>
      <c r="G15" s="11">
        <f>ROUNDDOWN($C15/$B$8,0)</f>
        <v/>
      </c>
      <c r="H15" s="11">
        <f>ROUNDDOWN($C15/$B$9,0)</f>
        <v/>
      </c>
      <c r="I15" s="8" t="n">
        <v>900</v>
      </c>
      <c r="J15" s="12">
        <f>IF(I15="",MAX(D15:H15),MIN(I15,MAX(D15:H15)))</f>
        <v/>
      </c>
    </row>
    <row r="16">
      <c r="A16" s="8" t="inlineStr">
        <is>
          <t>Breakout Room A</t>
        </is>
      </c>
      <c r="B16" s="9" t="n">
        <v>1800</v>
      </c>
      <c r="C16" s="10">
        <f>B16*(1-$B$12)</f>
        <v/>
      </c>
      <c r="D16" s="11">
        <f>ROUNDDOWN($C16/$B$5,0)</f>
        <v/>
      </c>
      <c r="E16" s="11">
        <f>ROUNDDOWN($C16/$B$6,0)</f>
        <v/>
      </c>
      <c r="F16" s="11">
        <f>ROUNDDOWN($C16/$B$7,0)</f>
        <v/>
      </c>
      <c r="G16" s="11">
        <f>ROUNDDOWN($C16/$B$8,0)</f>
        <v/>
      </c>
      <c r="H16" s="11">
        <f>ROUNDDOWN($C16/$B$9,0)</f>
        <v/>
      </c>
      <c r="I16" s="8" t="n">
        <v>180</v>
      </c>
      <c r="J16" s="12">
        <f>IF(I16="",MAX(D16:H16),MIN(I16,MAX(D16:H16)))</f>
        <v/>
      </c>
    </row>
    <row r="17">
      <c r="A17" s="8" t="inlineStr">
        <is>
          <t>Breakout Room B</t>
        </is>
      </c>
      <c r="B17" s="9" t="n">
        <v>1800</v>
      </c>
      <c r="C17" s="10">
        <f>B17*(1-$B$12)</f>
        <v/>
      </c>
      <c r="D17" s="11">
        <f>ROUNDDOWN($C17/$B$5,0)</f>
        <v/>
      </c>
      <c r="E17" s="11">
        <f>ROUNDDOWN($C17/$B$6,0)</f>
        <v/>
      </c>
      <c r="F17" s="11">
        <f>ROUNDDOWN($C17/$B$7,0)</f>
        <v/>
      </c>
      <c r="G17" s="11">
        <f>ROUNDDOWN($C17/$B$8,0)</f>
        <v/>
      </c>
      <c r="H17" s="11">
        <f>ROUNDDOWN($C17/$B$9,0)</f>
        <v/>
      </c>
      <c r="I17" s="8" t="n">
        <v>180</v>
      </c>
      <c r="J17" s="12">
        <f>IF(I17="",MAX(D17:H17),MIN(I17,MAX(D17:H17)))</f>
        <v/>
      </c>
    </row>
    <row r="18">
      <c r="A18" s="8" t="inlineStr">
        <is>
          <t>Exhibition Foyer</t>
        </is>
      </c>
      <c r="B18" s="9" t="n">
        <v>3500</v>
      </c>
      <c r="C18" s="10">
        <f>B18*(1-$B$12)</f>
        <v/>
      </c>
      <c r="D18" s="11">
        <f>ROUNDDOWN($C18/$B$5,0)</f>
        <v/>
      </c>
      <c r="E18" s="11">
        <f>ROUNDDOWN($C18/$B$6,0)</f>
        <v/>
      </c>
      <c r="F18" s="11">
        <f>ROUNDDOWN($C18/$B$7,0)</f>
        <v/>
      </c>
      <c r="G18" s="11">
        <f>ROUNDDOWN($C18/$B$8,0)</f>
        <v/>
      </c>
      <c r="H18" s="11">
        <f>ROUNDDOWN($C18/$B$9,0)</f>
        <v/>
      </c>
      <c r="I18" s="8" t="n"/>
      <c r="J18" s="12">
        <f>IF(I18="",MAX(D18:H18),MIN(I18,MAX(D18:H18)))</f>
        <v/>
      </c>
    </row>
    <row r="21" ht="34" customHeight="1">
      <c r="A21" s="13" t="inlineStr">
        <is>
          <t>Safe planning cap: the largest layout capacity, held down to the posted fire-safety limit when you enter one. A room can never hold more than that limit whatever the arithmetic says.</t>
        </is>
      </c>
    </row>
  </sheetData>
  <mergeCells count="2">
    <mergeCell ref="A21:J21"/>
    <mergeCell ref="A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28"/>
  <sheetViews>
    <sheetView workbookViewId="0">
      <pane xSplit="1" ySplit="7" topLeftCell="B8" activePane="bottomRight" state="frozen"/>
      <selection pane="topRight"/>
      <selection pane="bottomLeft"/>
      <selection pane="bottomRight" activeCell="A1" sqref="A1"/>
    </sheetView>
  </sheetViews>
  <sheetFormatPr baseColWidth="8" defaultRowHeight="15"/>
  <cols>
    <col width="20" customWidth="1" min="1" max="1"/>
    <col width="13" customWidth="1" min="2" max="2"/>
    <col width="14" customWidth="1" min="3" max="3"/>
    <col width="10" customWidth="1" min="4" max="4"/>
    <col width="14" customWidth="1" min="5" max="5"/>
    <col width="16" customWidth="1" min="6" max="6"/>
    <col width="14" customWidth="1" min="7" max="7"/>
    <col width="14" customWidth="1" min="8" max="8"/>
    <col width="16" customWidth="1" min="9" max="9"/>
    <col width="15" customWidth="1" min="10" max="10"/>
    <col width="15" customWidth="1" min="11" max="11"/>
    <col width="16" customWidth="1" min="12" max="12"/>
    <col width="16" customWidth="1" min="13" max="13"/>
    <col width="13" customWidth="1" min="14" max="14"/>
    <col width="15" customWidth="1" min="15" max="15"/>
    <col width="20" customWidth="1" min="16" max="16"/>
  </cols>
  <sheetData>
    <row r="1">
      <c r="A1" s="1" t="inlineStr">
        <is>
          <t>Quotation: rooms, days and add-ons</t>
        </is>
      </c>
    </row>
    <row r="2" ht="48" customHeight="1">
      <c r="A2" s="3" t="inlineStr">
        <is>
          <t>Yellow = you type. Green = worked out. Rows 8 to 27 are live.</t>
        </is>
      </c>
    </row>
    <row r="4" ht="30" customHeight="1">
      <c r="A4" t="inlineStr">
        <is>
          <t>Food and hall billing (Package / Separate)</t>
        </is>
      </c>
      <c r="B4" s="8" t="inlineStr">
        <is>
          <t>Package</t>
        </is>
      </c>
      <c r="C4" s="13" t="inlineStr">
        <is>
          <t>Package: on a line where food is sold with the room, room and food are one supply at the package rate; a room with no food is still hall hire at the hall rate. Separate: hall at the hall rate, food at the food rate.</t>
        </is>
      </c>
    </row>
    <row r="5">
      <c r="A5" t="inlineStr">
        <is>
          <t>GST: hall, AV, power and extras</t>
        </is>
      </c>
      <c r="B5" s="7" t="n">
        <v>0.18</v>
      </c>
      <c r="C5" t="inlineStr">
        <is>
          <t>GST: food or hall-and-food package (no ITC)</t>
        </is>
      </c>
      <c r="E5" s="7" t="n">
        <v>0.05</v>
      </c>
    </row>
    <row r="7" ht="34" customHeight="1">
      <c r="A7" s="4" t="inlineStr">
        <is>
          <t>Room</t>
        </is>
      </c>
      <c r="B7" s="4" t="inlineStr">
        <is>
          <t>Date</t>
        </is>
      </c>
      <c r="C7" s="4" t="inlineStr">
        <is>
          <t>Layout</t>
        </is>
      </c>
      <c r="D7" s="4" t="inlineStr">
        <is>
          <t>Delegates</t>
        </is>
      </c>
      <c r="E7" s="4" t="inlineStr">
        <is>
          <t>Day rate (INR)</t>
        </is>
      </c>
      <c r="F7" s="4" t="inlineStr">
        <is>
          <t>AV and stage package (INR)</t>
        </is>
      </c>
      <c r="G7" s="4" t="inlineStr">
        <is>
          <t>Extra power load (INR)</t>
        </is>
      </c>
      <c r="H7" s="4" t="inlineStr">
        <is>
          <t>Food per delegate (INR)</t>
        </is>
      </c>
      <c r="I7" s="4" t="inlineStr">
        <is>
          <t>Room hire subtotal (INR)</t>
        </is>
      </c>
      <c r="J7" s="4" t="inlineStr">
        <is>
          <t>Food subtotal (INR)</t>
        </is>
      </c>
      <c r="K7" s="4" t="inlineStr">
        <is>
          <t>Package taxable (INR)</t>
        </is>
      </c>
      <c r="L7" s="4" t="inlineStr">
        <is>
          <t>Hall and extras taxable (INR)</t>
        </is>
      </c>
      <c r="M7" s="4" t="inlineStr">
        <is>
          <t>Food taxable if separate (INR)</t>
        </is>
      </c>
      <c r="N7" s="4" t="inlineStr">
        <is>
          <t>GST (INR)</t>
        </is>
      </c>
      <c r="O7" s="4" t="inlineStr">
        <is>
          <t>Line total (INR)</t>
        </is>
      </c>
      <c r="P7" s="4" t="inlineStr">
        <is>
          <t>Fits the room?</t>
        </is>
      </c>
    </row>
    <row r="8">
      <c r="A8" s="8" t="inlineStr">
        <is>
          <t>Plenary Hall</t>
        </is>
      </c>
      <c r="B8" s="14" t="n">
        <v>46366</v>
      </c>
      <c r="C8" s="8" t="inlineStr">
        <is>
          <t>Theatre</t>
        </is>
      </c>
      <c r="D8" s="8" t="n">
        <v>700</v>
      </c>
      <c r="E8" s="15" t="n">
        <v>320000</v>
      </c>
      <c r="F8" s="15" t="n">
        <v>180000</v>
      </c>
      <c r="G8" s="15" t="n">
        <v>45000</v>
      </c>
      <c r="H8" s="15" t="n">
        <v>0</v>
      </c>
      <c r="I8" s="16">
        <f>IF(A8="",0,E8+F8+G8)</f>
        <v/>
      </c>
      <c r="J8" s="16">
        <f>IF(A8="",0,D8*H8)</f>
        <v/>
      </c>
      <c r="K8" s="16">
        <f>IF(A8="",0,IF(AND($B$4="Package",J8&gt;0),E8+J8,0))</f>
        <v/>
      </c>
      <c r="L8" s="16">
        <f>IF(A8="",0,IF(AND($B$4="Package",J8&gt;0),F8+G8,E8+F8+G8))</f>
        <v/>
      </c>
      <c r="M8" s="16">
        <f>IF(A8="",0,IF($B$4="Package",0,J8))</f>
        <v/>
      </c>
      <c r="N8" s="16">
        <f>K8*$E$5+L8*$B$5+M8*$E$5</f>
        <v/>
      </c>
      <c r="O8" s="17">
        <f>K8+L8+M8+N8</f>
        <v/>
      </c>
      <c r="P8" s="18">
        <f>IF(A8="","",IF(C8="","",IF(D8&lt;=INDEX('Room capacity'!$D$15:$H$30,MATCH(A8,'Room capacity'!$A$15:$A$30,0),MATCH(C8,'Room capacity'!$A$5:$A$9,0)),"Fits","Over layout capacity")))</f>
        <v/>
      </c>
    </row>
    <row r="9">
      <c r="A9" s="8" t="inlineStr">
        <is>
          <t>Breakout Room A</t>
        </is>
      </c>
      <c r="B9" s="14" t="n">
        <v>46366</v>
      </c>
      <c r="C9" s="8" t="inlineStr">
        <is>
          <t>Classroom</t>
        </is>
      </c>
      <c r="D9" s="8" t="n">
        <v>60</v>
      </c>
      <c r="E9" s="15" t="n">
        <v>60000</v>
      </c>
      <c r="F9" s="15" t="n">
        <v>35000</v>
      </c>
      <c r="G9" s="15" t="n">
        <v>0</v>
      </c>
      <c r="H9" s="15" t="n">
        <v>0</v>
      </c>
      <c r="I9" s="16">
        <f>IF(A9="",0,E9+F9+G9)</f>
        <v/>
      </c>
      <c r="J9" s="16">
        <f>IF(A9="",0,D9*H9)</f>
        <v/>
      </c>
      <c r="K9" s="16">
        <f>IF(A9="",0,IF(AND($B$4="Package",J9&gt;0),E9+J9,0))</f>
        <v/>
      </c>
      <c r="L9" s="16">
        <f>IF(A9="",0,IF(AND($B$4="Package",J9&gt;0),F9+G9,E9+F9+G9))</f>
        <v/>
      </c>
      <c r="M9" s="16">
        <f>IF(A9="",0,IF($B$4="Package",0,J9))</f>
        <v/>
      </c>
      <c r="N9" s="16">
        <f>K9*$E$5+L9*$B$5+M9*$E$5</f>
        <v/>
      </c>
      <c r="O9" s="17">
        <f>K9+L9+M9+N9</f>
        <v/>
      </c>
      <c r="P9" s="18">
        <f>IF(A9="","",IF(C9="","",IF(D9&lt;=INDEX('Room capacity'!$D$15:$H$30,MATCH(A9,'Room capacity'!$A$15:$A$30,0),MATCH(C9,'Room capacity'!$A$5:$A$9,0)),"Fits","Over layout capacity")))</f>
        <v/>
      </c>
    </row>
    <row r="10">
      <c r="A10" s="8" t="inlineStr">
        <is>
          <t>Breakout Room B</t>
        </is>
      </c>
      <c r="B10" s="14" t="n">
        <v>46366</v>
      </c>
      <c r="C10" s="8" t="inlineStr">
        <is>
          <t>Classroom</t>
        </is>
      </c>
      <c r="D10" s="8" t="n">
        <v>60</v>
      </c>
      <c r="E10" s="15" t="n">
        <v>60000</v>
      </c>
      <c r="F10" s="15" t="n">
        <v>35000</v>
      </c>
      <c r="G10" s="15" t="n">
        <v>0</v>
      </c>
      <c r="H10" s="15" t="n">
        <v>0</v>
      </c>
      <c r="I10" s="16">
        <f>IF(A10="",0,E10+F10+G10)</f>
        <v/>
      </c>
      <c r="J10" s="16">
        <f>IF(A10="",0,D10*H10)</f>
        <v/>
      </c>
      <c r="K10" s="16">
        <f>IF(A10="",0,IF(AND($B$4="Package",J10&gt;0),E10+J10,0))</f>
        <v/>
      </c>
      <c r="L10" s="16">
        <f>IF(A10="",0,IF(AND($B$4="Package",J10&gt;0),F10+G10,E10+F10+G10))</f>
        <v/>
      </c>
      <c r="M10" s="16">
        <f>IF(A10="",0,IF($B$4="Package",0,J10))</f>
        <v/>
      </c>
      <c r="N10" s="16">
        <f>K10*$E$5+L10*$B$5+M10*$E$5</f>
        <v/>
      </c>
      <c r="O10" s="17">
        <f>K10+L10+M10+N10</f>
        <v/>
      </c>
      <c r="P10" s="18">
        <f>IF(A10="","",IF(C10="","",IF(D10&lt;=INDEX('Room capacity'!$D$15:$H$30,MATCH(A10,'Room capacity'!$A$15:$A$30,0),MATCH(C10,'Room capacity'!$A$5:$A$9,0)),"Fits","Over layout capacity")))</f>
        <v/>
      </c>
    </row>
    <row r="11">
      <c r="A11" s="8" t="inlineStr">
        <is>
          <t>Exhibition Foyer</t>
        </is>
      </c>
      <c r="B11" s="14" t="n">
        <v>46366</v>
      </c>
      <c r="C11" s="8" t="inlineStr">
        <is>
          <t>Cabaret</t>
        </is>
      </c>
      <c r="D11" s="8" t="n">
        <v>150</v>
      </c>
      <c r="E11" s="15" t="n">
        <v>90000</v>
      </c>
      <c r="F11" s="15" t="n">
        <v>0</v>
      </c>
      <c r="G11" s="15" t="n">
        <v>20000</v>
      </c>
      <c r="H11" s="15" t="n">
        <v>1400</v>
      </c>
      <c r="I11" s="16">
        <f>IF(A11="",0,E11+F11+G11)</f>
        <v/>
      </c>
      <c r="J11" s="16">
        <f>IF(A11="",0,D11*H11)</f>
        <v/>
      </c>
      <c r="K11" s="16">
        <f>IF(A11="",0,IF(AND($B$4="Package",J11&gt;0),E11+J11,0))</f>
        <v/>
      </c>
      <c r="L11" s="16">
        <f>IF(A11="",0,IF(AND($B$4="Package",J11&gt;0),F11+G11,E11+F11+G11))</f>
        <v/>
      </c>
      <c r="M11" s="16">
        <f>IF(A11="",0,IF($B$4="Package",0,J11))</f>
        <v/>
      </c>
      <c r="N11" s="16">
        <f>K11*$E$5+L11*$B$5+M11*$E$5</f>
        <v/>
      </c>
      <c r="O11" s="17">
        <f>K11+L11+M11+N11</f>
        <v/>
      </c>
      <c r="P11" s="18">
        <f>IF(A11="","",IF(C11="","",IF(D11&lt;=INDEX('Room capacity'!$D$15:$H$30,MATCH(A11,'Room capacity'!$A$15:$A$30,0),MATCH(C11,'Room capacity'!$A$5:$A$9,0)),"Fits","Over layout capacity")))</f>
        <v/>
      </c>
    </row>
    <row r="12">
      <c r="A12" s="8" t="inlineStr">
        <is>
          <t>Plenary Hall</t>
        </is>
      </c>
      <c r="B12" s="14" t="n">
        <v>46367</v>
      </c>
      <c r="C12" s="8" t="inlineStr">
        <is>
          <t>Theatre</t>
        </is>
      </c>
      <c r="D12" s="8" t="n">
        <v>650</v>
      </c>
      <c r="E12" s="15" t="n">
        <v>320000</v>
      </c>
      <c r="F12" s="15" t="n">
        <v>180000</v>
      </c>
      <c r="G12" s="15" t="n">
        <v>45000</v>
      </c>
      <c r="H12" s="15" t="n">
        <v>0</v>
      </c>
      <c r="I12" s="16">
        <f>IF(A12="",0,E12+F12+G12)</f>
        <v/>
      </c>
      <c r="J12" s="16">
        <f>IF(A12="",0,D12*H12)</f>
        <v/>
      </c>
      <c r="K12" s="16">
        <f>IF(A12="",0,IF(AND($B$4="Package",J12&gt;0),E12+J12,0))</f>
        <v/>
      </c>
      <c r="L12" s="16">
        <f>IF(A12="",0,IF(AND($B$4="Package",J12&gt;0),F12+G12,E12+F12+G12))</f>
        <v/>
      </c>
      <c r="M12" s="16">
        <f>IF(A12="",0,IF($B$4="Package",0,J12))</f>
        <v/>
      </c>
      <c r="N12" s="16">
        <f>K12*$E$5+L12*$B$5+M12*$E$5</f>
        <v/>
      </c>
      <c r="O12" s="17">
        <f>K12+L12+M12+N12</f>
        <v/>
      </c>
      <c r="P12" s="18">
        <f>IF(A12="","",IF(C12="","",IF(D12&lt;=INDEX('Room capacity'!$D$15:$H$30,MATCH(A12,'Room capacity'!$A$15:$A$30,0),MATCH(C12,'Room capacity'!$A$5:$A$9,0)),"Fits","Over layout capacity")))</f>
        <v/>
      </c>
    </row>
    <row r="13">
      <c r="A13" s="8" t="inlineStr">
        <is>
          <t>Breakout Room A</t>
        </is>
      </c>
      <c r="B13" s="14" t="n">
        <v>46367</v>
      </c>
      <c r="C13" s="8" t="inlineStr">
        <is>
          <t>U-shape</t>
        </is>
      </c>
      <c r="D13" s="8" t="n">
        <v>40</v>
      </c>
      <c r="E13" s="15" t="n">
        <v>60000</v>
      </c>
      <c r="F13" s="15" t="n">
        <v>35000</v>
      </c>
      <c r="G13" s="15" t="n">
        <v>0</v>
      </c>
      <c r="H13" s="15" t="n">
        <v>0</v>
      </c>
      <c r="I13" s="16">
        <f>IF(A13="",0,E13+F13+G13)</f>
        <v/>
      </c>
      <c r="J13" s="16">
        <f>IF(A13="",0,D13*H13)</f>
        <v/>
      </c>
      <c r="K13" s="16">
        <f>IF(A13="",0,IF(AND($B$4="Package",J13&gt;0),E13+J13,0))</f>
        <v/>
      </c>
      <c r="L13" s="16">
        <f>IF(A13="",0,IF(AND($B$4="Package",J13&gt;0),F13+G13,E13+F13+G13))</f>
        <v/>
      </c>
      <c r="M13" s="16">
        <f>IF(A13="",0,IF($B$4="Package",0,J13))</f>
        <v/>
      </c>
      <c r="N13" s="16">
        <f>K13*$E$5+L13*$B$5+M13*$E$5</f>
        <v/>
      </c>
      <c r="O13" s="17">
        <f>K13+L13+M13+N13</f>
        <v/>
      </c>
      <c r="P13" s="18">
        <f>IF(A13="","",IF(C13="","",IF(D13&lt;=INDEX('Room capacity'!$D$15:$H$30,MATCH(A13,'Room capacity'!$A$15:$A$30,0),MATCH(C13,'Room capacity'!$A$5:$A$9,0)),"Fits","Over layout capacity")))</f>
        <v/>
      </c>
    </row>
    <row r="14">
      <c r="A14" s="8" t="inlineStr">
        <is>
          <t>Exhibition Foyer</t>
        </is>
      </c>
      <c r="B14" s="14" t="n">
        <v>46367</v>
      </c>
      <c r="C14" s="8" t="inlineStr">
        <is>
          <t>Cabaret</t>
        </is>
      </c>
      <c r="D14" s="8" t="n">
        <v>150</v>
      </c>
      <c r="E14" s="15" t="n">
        <v>90000</v>
      </c>
      <c r="F14" s="15" t="n">
        <v>0</v>
      </c>
      <c r="G14" s="15" t="n">
        <v>20000</v>
      </c>
      <c r="H14" s="15" t="n">
        <v>1400</v>
      </c>
      <c r="I14" s="16">
        <f>IF(A14="",0,E14+F14+G14)</f>
        <v/>
      </c>
      <c r="J14" s="16">
        <f>IF(A14="",0,D14*H14)</f>
        <v/>
      </c>
      <c r="K14" s="16">
        <f>IF(A14="",0,IF(AND($B$4="Package",J14&gt;0),E14+J14,0))</f>
        <v/>
      </c>
      <c r="L14" s="16">
        <f>IF(A14="",0,IF(AND($B$4="Package",J14&gt;0),F14+G14,E14+F14+G14))</f>
        <v/>
      </c>
      <c r="M14" s="16">
        <f>IF(A14="",0,IF($B$4="Package",0,J14))</f>
        <v/>
      </c>
      <c r="N14" s="16">
        <f>K14*$E$5+L14*$B$5+M14*$E$5</f>
        <v/>
      </c>
      <c r="O14" s="17">
        <f>K14+L14+M14+N14</f>
        <v/>
      </c>
      <c r="P14" s="18">
        <f>IF(A14="","",IF(C14="","",IF(D14&lt;=INDEX('Room capacity'!$D$15:$H$30,MATCH(A14,'Room capacity'!$A$15:$A$30,0),MATCH(C14,'Room capacity'!$A$5:$A$9,0)),"Fits","Over layout capacity")))</f>
        <v/>
      </c>
    </row>
    <row r="15">
      <c r="A15" s="8" t="n"/>
      <c r="B15" s="14" t="n"/>
      <c r="C15" s="8" t="n"/>
      <c r="D15" s="8" t="n"/>
      <c r="E15" s="15" t="n"/>
      <c r="F15" s="15" t="n"/>
      <c r="G15" s="15" t="n"/>
      <c r="H15" s="15" t="n"/>
      <c r="I15" s="16">
        <f>IF(A15="",0,E15+F15+G15)</f>
        <v/>
      </c>
      <c r="J15" s="16">
        <f>IF(A15="",0,D15*H15)</f>
        <v/>
      </c>
      <c r="K15" s="16">
        <f>IF(A15="",0,IF(AND($B$4="Package",J15&gt;0),E15+J15,0))</f>
        <v/>
      </c>
      <c r="L15" s="16">
        <f>IF(A15="",0,IF(AND($B$4="Package",J15&gt;0),F15+G15,E15+F15+G15))</f>
        <v/>
      </c>
      <c r="M15" s="16">
        <f>IF(A15="",0,IF($B$4="Package",0,J15))</f>
        <v/>
      </c>
      <c r="N15" s="16">
        <f>K15*$E$5+L15*$B$5+M15*$E$5</f>
        <v/>
      </c>
      <c r="O15" s="17">
        <f>K15+L15+M15+N15</f>
        <v/>
      </c>
      <c r="P15" s="18">
        <f>IF(A15="","",IF(C15="","",IF(D15&lt;=INDEX('Room capacity'!$D$15:$H$30,MATCH(A15,'Room capacity'!$A$15:$A$30,0),MATCH(C15,'Room capacity'!$A$5:$A$9,0)),"Fits","Over layout capacity")))</f>
        <v/>
      </c>
    </row>
    <row r="16">
      <c r="A16" s="8" t="n"/>
      <c r="B16" s="14" t="n"/>
      <c r="C16" s="8" t="n"/>
      <c r="D16" s="8" t="n"/>
      <c r="E16" s="15" t="n"/>
      <c r="F16" s="15" t="n"/>
      <c r="G16" s="15" t="n"/>
      <c r="H16" s="15" t="n"/>
      <c r="I16" s="16">
        <f>IF(A16="",0,E16+F16+G16)</f>
        <v/>
      </c>
      <c r="J16" s="16">
        <f>IF(A16="",0,D16*H16)</f>
        <v/>
      </c>
      <c r="K16" s="16">
        <f>IF(A16="",0,IF(AND($B$4="Package",J16&gt;0),E16+J16,0))</f>
        <v/>
      </c>
      <c r="L16" s="16">
        <f>IF(A16="",0,IF(AND($B$4="Package",J16&gt;0),F16+G16,E16+F16+G16))</f>
        <v/>
      </c>
      <c r="M16" s="16">
        <f>IF(A16="",0,IF($B$4="Package",0,J16))</f>
        <v/>
      </c>
      <c r="N16" s="16">
        <f>K16*$E$5+L16*$B$5+M16*$E$5</f>
        <v/>
      </c>
      <c r="O16" s="17">
        <f>K16+L16+M16+N16</f>
        <v/>
      </c>
      <c r="P16" s="18">
        <f>IF(A16="","",IF(C16="","",IF(D16&lt;=INDEX('Room capacity'!$D$15:$H$30,MATCH(A16,'Room capacity'!$A$15:$A$30,0),MATCH(C16,'Room capacity'!$A$5:$A$9,0)),"Fits","Over layout capacity")))</f>
        <v/>
      </c>
    </row>
    <row r="17">
      <c r="A17" s="8" t="n"/>
      <c r="B17" s="14" t="n"/>
      <c r="C17" s="8" t="n"/>
      <c r="D17" s="8" t="n"/>
      <c r="E17" s="15" t="n"/>
      <c r="F17" s="15" t="n"/>
      <c r="G17" s="15" t="n"/>
      <c r="H17" s="15" t="n"/>
      <c r="I17" s="16">
        <f>IF(A17="",0,E17+F17+G17)</f>
        <v/>
      </c>
      <c r="J17" s="16">
        <f>IF(A17="",0,D17*H17)</f>
        <v/>
      </c>
      <c r="K17" s="16">
        <f>IF(A17="",0,IF(AND($B$4="Package",J17&gt;0),E17+J17,0))</f>
        <v/>
      </c>
      <c r="L17" s="16">
        <f>IF(A17="",0,IF(AND($B$4="Package",J17&gt;0),F17+G17,E17+F17+G17))</f>
        <v/>
      </c>
      <c r="M17" s="16">
        <f>IF(A17="",0,IF($B$4="Package",0,J17))</f>
        <v/>
      </c>
      <c r="N17" s="16">
        <f>K17*$E$5+L17*$B$5+M17*$E$5</f>
        <v/>
      </c>
      <c r="O17" s="17">
        <f>K17+L17+M17+N17</f>
        <v/>
      </c>
      <c r="P17" s="18">
        <f>IF(A17="","",IF(C17="","",IF(D17&lt;=INDEX('Room capacity'!$D$15:$H$30,MATCH(A17,'Room capacity'!$A$15:$A$30,0),MATCH(C17,'Room capacity'!$A$5:$A$9,0)),"Fits","Over layout capacity")))</f>
        <v/>
      </c>
    </row>
    <row r="18">
      <c r="A18" s="8" t="n"/>
      <c r="B18" s="14" t="n"/>
      <c r="C18" s="8" t="n"/>
      <c r="D18" s="8" t="n"/>
      <c r="E18" s="15" t="n"/>
      <c r="F18" s="15" t="n"/>
      <c r="G18" s="15" t="n"/>
      <c r="H18" s="15" t="n"/>
      <c r="I18" s="16">
        <f>IF(A18="",0,E18+F18+G18)</f>
        <v/>
      </c>
      <c r="J18" s="16">
        <f>IF(A18="",0,D18*H18)</f>
        <v/>
      </c>
      <c r="K18" s="16">
        <f>IF(A18="",0,IF(AND($B$4="Package",J18&gt;0),E18+J18,0))</f>
        <v/>
      </c>
      <c r="L18" s="16">
        <f>IF(A18="",0,IF(AND($B$4="Package",J18&gt;0),F18+G18,E18+F18+G18))</f>
        <v/>
      </c>
      <c r="M18" s="16">
        <f>IF(A18="",0,IF($B$4="Package",0,J18))</f>
        <v/>
      </c>
      <c r="N18" s="16">
        <f>K18*$E$5+L18*$B$5+M18*$E$5</f>
        <v/>
      </c>
      <c r="O18" s="17">
        <f>K18+L18+M18+N18</f>
        <v/>
      </c>
      <c r="P18" s="18">
        <f>IF(A18="","",IF(C18="","",IF(D18&lt;=INDEX('Room capacity'!$D$15:$H$30,MATCH(A18,'Room capacity'!$A$15:$A$30,0),MATCH(C18,'Room capacity'!$A$5:$A$9,0)),"Fits","Over layout capacity")))</f>
        <v/>
      </c>
    </row>
    <row r="19">
      <c r="A19" s="8" t="n"/>
      <c r="B19" s="14" t="n"/>
      <c r="C19" s="8" t="n"/>
      <c r="D19" s="8" t="n"/>
      <c r="E19" s="15" t="n"/>
      <c r="F19" s="15" t="n"/>
      <c r="G19" s="15" t="n"/>
      <c r="H19" s="15" t="n"/>
      <c r="I19" s="16">
        <f>IF(A19="",0,E19+F19+G19)</f>
        <v/>
      </c>
      <c r="J19" s="16">
        <f>IF(A19="",0,D19*H19)</f>
        <v/>
      </c>
      <c r="K19" s="16">
        <f>IF(A19="",0,IF(AND($B$4="Package",J19&gt;0),E19+J19,0))</f>
        <v/>
      </c>
      <c r="L19" s="16">
        <f>IF(A19="",0,IF(AND($B$4="Package",J19&gt;0),F19+G19,E19+F19+G19))</f>
        <v/>
      </c>
      <c r="M19" s="16">
        <f>IF(A19="",0,IF($B$4="Package",0,J19))</f>
        <v/>
      </c>
      <c r="N19" s="16">
        <f>K19*$E$5+L19*$B$5+M19*$E$5</f>
        <v/>
      </c>
      <c r="O19" s="17">
        <f>K19+L19+M19+N19</f>
        <v/>
      </c>
      <c r="P19" s="18">
        <f>IF(A19="","",IF(C19="","",IF(D19&lt;=INDEX('Room capacity'!$D$15:$H$30,MATCH(A19,'Room capacity'!$A$15:$A$30,0),MATCH(C19,'Room capacity'!$A$5:$A$9,0)),"Fits","Over layout capacity")))</f>
        <v/>
      </c>
    </row>
    <row r="20">
      <c r="A20" s="8" t="n"/>
      <c r="B20" s="14" t="n"/>
      <c r="C20" s="8" t="n"/>
      <c r="D20" s="8" t="n"/>
      <c r="E20" s="15" t="n"/>
      <c r="F20" s="15" t="n"/>
      <c r="G20" s="15" t="n"/>
      <c r="H20" s="15" t="n"/>
      <c r="I20" s="16">
        <f>IF(A20="",0,E20+F20+G20)</f>
        <v/>
      </c>
      <c r="J20" s="16">
        <f>IF(A20="",0,D20*H20)</f>
        <v/>
      </c>
      <c r="K20" s="16">
        <f>IF(A20="",0,IF(AND($B$4="Package",J20&gt;0),E20+J20,0))</f>
        <v/>
      </c>
      <c r="L20" s="16">
        <f>IF(A20="",0,IF(AND($B$4="Package",J20&gt;0),F20+G20,E20+F20+G20))</f>
        <v/>
      </c>
      <c r="M20" s="16">
        <f>IF(A20="",0,IF($B$4="Package",0,J20))</f>
        <v/>
      </c>
      <c r="N20" s="16">
        <f>K20*$E$5+L20*$B$5+M20*$E$5</f>
        <v/>
      </c>
      <c r="O20" s="17">
        <f>K20+L20+M20+N20</f>
        <v/>
      </c>
      <c r="P20" s="18">
        <f>IF(A20="","",IF(C20="","",IF(D20&lt;=INDEX('Room capacity'!$D$15:$H$30,MATCH(A20,'Room capacity'!$A$15:$A$30,0),MATCH(C20,'Room capacity'!$A$5:$A$9,0)),"Fits","Over layout capacity")))</f>
        <v/>
      </c>
    </row>
    <row r="21">
      <c r="A21" s="8" t="n"/>
      <c r="B21" s="14" t="n"/>
      <c r="C21" s="8" t="n"/>
      <c r="D21" s="8" t="n"/>
      <c r="E21" s="15" t="n"/>
      <c r="F21" s="15" t="n"/>
      <c r="G21" s="15" t="n"/>
      <c r="H21" s="15" t="n"/>
      <c r="I21" s="16">
        <f>IF(A21="",0,E21+F21+G21)</f>
        <v/>
      </c>
      <c r="J21" s="16">
        <f>IF(A21="",0,D21*H21)</f>
        <v/>
      </c>
      <c r="K21" s="16">
        <f>IF(A21="",0,IF(AND($B$4="Package",J21&gt;0),E21+J21,0))</f>
        <v/>
      </c>
      <c r="L21" s="16">
        <f>IF(A21="",0,IF(AND($B$4="Package",J21&gt;0),F21+G21,E21+F21+G21))</f>
        <v/>
      </c>
      <c r="M21" s="16">
        <f>IF(A21="",0,IF($B$4="Package",0,J21))</f>
        <v/>
      </c>
      <c r="N21" s="16">
        <f>K21*$E$5+L21*$B$5+M21*$E$5</f>
        <v/>
      </c>
      <c r="O21" s="17">
        <f>K21+L21+M21+N21</f>
        <v/>
      </c>
      <c r="P21" s="18">
        <f>IF(A21="","",IF(C21="","",IF(D21&lt;=INDEX('Room capacity'!$D$15:$H$30,MATCH(A21,'Room capacity'!$A$15:$A$30,0),MATCH(C21,'Room capacity'!$A$5:$A$9,0)),"Fits","Over layout capacity")))</f>
        <v/>
      </c>
    </row>
    <row r="22">
      <c r="A22" s="8" t="n"/>
      <c r="B22" s="14" t="n"/>
      <c r="C22" s="8" t="n"/>
      <c r="D22" s="8" t="n"/>
      <c r="E22" s="15" t="n"/>
      <c r="F22" s="15" t="n"/>
      <c r="G22" s="15" t="n"/>
      <c r="H22" s="15" t="n"/>
      <c r="I22" s="16">
        <f>IF(A22="",0,E22+F22+G22)</f>
        <v/>
      </c>
      <c r="J22" s="16">
        <f>IF(A22="",0,D22*H22)</f>
        <v/>
      </c>
      <c r="K22" s="16">
        <f>IF(A22="",0,IF(AND($B$4="Package",J22&gt;0),E22+J22,0))</f>
        <v/>
      </c>
      <c r="L22" s="16">
        <f>IF(A22="",0,IF(AND($B$4="Package",J22&gt;0),F22+G22,E22+F22+G22))</f>
        <v/>
      </c>
      <c r="M22" s="16">
        <f>IF(A22="",0,IF($B$4="Package",0,J22))</f>
        <v/>
      </c>
      <c r="N22" s="16">
        <f>K22*$E$5+L22*$B$5+M22*$E$5</f>
        <v/>
      </c>
      <c r="O22" s="17">
        <f>K22+L22+M22+N22</f>
        <v/>
      </c>
      <c r="P22" s="18">
        <f>IF(A22="","",IF(C22="","",IF(D22&lt;=INDEX('Room capacity'!$D$15:$H$30,MATCH(A22,'Room capacity'!$A$15:$A$30,0),MATCH(C22,'Room capacity'!$A$5:$A$9,0)),"Fits","Over layout capacity")))</f>
        <v/>
      </c>
    </row>
    <row r="23">
      <c r="A23" s="8" t="n"/>
      <c r="B23" s="14" t="n"/>
      <c r="C23" s="8" t="n"/>
      <c r="D23" s="8" t="n"/>
      <c r="E23" s="15" t="n"/>
      <c r="F23" s="15" t="n"/>
      <c r="G23" s="15" t="n"/>
      <c r="H23" s="15" t="n"/>
      <c r="I23" s="16">
        <f>IF(A23="",0,E23+F23+G23)</f>
        <v/>
      </c>
      <c r="J23" s="16">
        <f>IF(A23="",0,D23*H23)</f>
        <v/>
      </c>
      <c r="K23" s="16">
        <f>IF(A23="",0,IF(AND($B$4="Package",J23&gt;0),E23+J23,0))</f>
        <v/>
      </c>
      <c r="L23" s="16">
        <f>IF(A23="",0,IF(AND($B$4="Package",J23&gt;0),F23+G23,E23+F23+G23))</f>
        <v/>
      </c>
      <c r="M23" s="16">
        <f>IF(A23="",0,IF($B$4="Package",0,J23))</f>
        <v/>
      </c>
      <c r="N23" s="16">
        <f>K23*$E$5+L23*$B$5+M23*$E$5</f>
        <v/>
      </c>
      <c r="O23" s="17">
        <f>K23+L23+M23+N23</f>
        <v/>
      </c>
      <c r="P23" s="18">
        <f>IF(A23="","",IF(C23="","",IF(D23&lt;=INDEX('Room capacity'!$D$15:$H$30,MATCH(A23,'Room capacity'!$A$15:$A$30,0),MATCH(C23,'Room capacity'!$A$5:$A$9,0)),"Fits","Over layout capacity")))</f>
        <v/>
      </c>
    </row>
    <row r="24">
      <c r="A24" s="8" t="n"/>
      <c r="B24" s="14" t="n"/>
      <c r="C24" s="8" t="n"/>
      <c r="D24" s="8" t="n"/>
      <c r="E24" s="15" t="n"/>
      <c r="F24" s="15" t="n"/>
      <c r="G24" s="15" t="n"/>
      <c r="H24" s="15" t="n"/>
      <c r="I24" s="16">
        <f>IF(A24="",0,E24+F24+G24)</f>
        <v/>
      </c>
      <c r="J24" s="16">
        <f>IF(A24="",0,D24*H24)</f>
        <v/>
      </c>
      <c r="K24" s="16">
        <f>IF(A24="",0,IF(AND($B$4="Package",J24&gt;0),E24+J24,0))</f>
        <v/>
      </c>
      <c r="L24" s="16">
        <f>IF(A24="",0,IF(AND($B$4="Package",J24&gt;0),F24+G24,E24+F24+G24))</f>
        <v/>
      </c>
      <c r="M24" s="16">
        <f>IF(A24="",0,IF($B$4="Package",0,J24))</f>
        <v/>
      </c>
      <c r="N24" s="16">
        <f>K24*$E$5+L24*$B$5+M24*$E$5</f>
        <v/>
      </c>
      <c r="O24" s="17">
        <f>K24+L24+M24+N24</f>
        <v/>
      </c>
      <c r="P24" s="18">
        <f>IF(A24="","",IF(C24="","",IF(D24&lt;=INDEX('Room capacity'!$D$15:$H$30,MATCH(A24,'Room capacity'!$A$15:$A$30,0),MATCH(C24,'Room capacity'!$A$5:$A$9,0)),"Fits","Over layout capacity")))</f>
        <v/>
      </c>
    </row>
    <row r="25">
      <c r="A25" s="8" t="n"/>
      <c r="B25" s="14" t="n"/>
      <c r="C25" s="8" t="n"/>
      <c r="D25" s="8" t="n"/>
      <c r="E25" s="15" t="n"/>
      <c r="F25" s="15" t="n"/>
      <c r="G25" s="15" t="n"/>
      <c r="H25" s="15" t="n"/>
      <c r="I25" s="16">
        <f>IF(A25="",0,E25+F25+G25)</f>
        <v/>
      </c>
      <c r="J25" s="16">
        <f>IF(A25="",0,D25*H25)</f>
        <v/>
      </c>
      <c r="K25" s="16">
        <f>IF(A25="",0,IF(AND($B$4="Package",J25&gt;0),E25+J25,0))</f>
        <v/>
      </c>
      <c r="L25" s="16">
        <f>IF(A25="",0,IF(AND($B$4="Package",J25&gt;0),F25+G25,E25+F25+G25))</f>
        <v/>
      </c>
      <c r="M25" s="16">
        <f>IF(A25="",0,IF($B$4="Package",0,J25))</f>
        <v/>
      </c>
      <c r="N25" s="16">
        <f>K25*$E$5+L25*$B$5+M25*$E$5</f>
        <v/>
      </c>
      <c r="O25" s="17">
        <f>K25+L25+M25+N25</f>
        <v/>
      </c>
      <c r="P25" s="18">
        <f>IF(A25="","",IF(C25="","",IF(D25&lt;=INDEX('Room capacity'!$D$15:$H$30,MATCH(A25,'Room capacity'!$A$15:$A$30,0),MATCH(C25,'Room capacity'!$A$5:$A$9,0)),"Fits","Over layout capacity")))</f>
        <v/>
      </c>
    </row>
    <row r="26">
      <c r="A26" s="8" t="n"/>
      <c r="B26" s="14" t="n"/>
      <c r="C26" s="8" t="n"/>
      <c r="D26" s="8" t="n"/>
      <c r="E26" s="15" t="n"/>
      <c r="F26" s="15" t="n"/>
      <c r="G26" s="15" t="n"/>
      <c r="H26" s="15" t="n"/>
      <c r="I26" s="16">
        <f>IF(A26="",0,E26+F26+G26)</f>
        <v/>
      </c>
      <c r="J26" s="16">
        <f>IF(A26="",0,D26*H26)</f>
        <v/>
      </c>
      <c r="K26" s="16">
        <f>IF(A26="",0,IF(AND($B$4="Package",J26&gt;0),E26+J26,0))</f>
        <v/>
      </c>
      <c r="L26" s="16">
        <f>IF(A26="",0,IF(AND($B$4="Package",J26&gt;0),F26+G26,E26+F26+G26))</f>
        <v/>
      </c>
      <c r="M26" s="16">
        <f>IF(A26="",0,IF($B$4="Package",0,J26))</f>
        <v/>
      </c>
      <c r="N26" s="16">
        <f>K26*$E$5+L26*$B$5+M26*$E$5</f>
        <v/>
      </c>
      <c r="O26" s="17">
        <f>K26+L26+M26+N26</f>
        <v/>
      </c>
      <c r="P26" s="18">
        <f>IF(A26="","",IF(C26="","",IF(D26&lt;=INDEX('Room capacity'!$D$15:$H$30,MATCH(A26,'Room capacity'!$A$15:$A$30,0),MATCH(C26,'Room capacity'!$A$5:$A$9,0)),"Fits","Over layout capacity")))</f>
        <v/>
      </c>
    </row>
    <row r="27">
      <c r="A27" s="8" t="n"/>
      <c r="B27" s="14" t="n"/>
      <c r="C27" s="8" t="n"/>
      <c r="D27" s="8" t="n"/>
      <c r="E27" s="15" t="n"/>
      <c r="F27" s="15" t="n"/>
      <c r="G27" s="15" t="n"/>
      <c r="H27" s="15" t="n"/>
      <c r="I27" s="16">
        <f>IF(A27="",0,E27+F27+G27)</f>
        <v/>
      </c>
      <c r="J27" s="16">
        <f>IF(A27="",0,D27*H27)</f>
        <v/>
      </c>
      <c r="K27" s="16">
        <f>IF(A27="",0,IF(AND($B$4="Package",J27&gt;0),E27+J27,0))</f>
        <v/>
      </c>
      <c r="L27" s="16">
        <f>IF(A27="",0,IF(AND($B$4="Package",J27&gt;0),F27+G27,E27+F27+G27))</f>
        <v/>
      </c>
      <c r="M27" s="16">
        <f>IF(A27="",0,IF($B$4="Package",0,J27))</f>
        <v/>
      </c>
      <c r="N27" s="16">
        <f>K27*$E$5+L27*$B$5+M27*$E$5</f>
        <v/>
      </c>
      <c r="O27" s="17">
        <f>K27+L27+M27+N27</f>
        <v/>
      </c>
      <c r="P27" s="18">
        <f>IF(A27="","",IF(C27="","",IF(D27&lt;=INDEX('Room capacity'!$D$15:$H$30,MATCH(A27,'Room capacity'!$A$15:$A$30,0),MATCH(C27,'Room capacity'!$A$5:$A$9,0)),"Fits","Over layout capacity")))</f>
        <v/>
      </c>
    </row>
    <row r="28">
      <c r="A28" s="19" t="inlineStr">
        <is>
          <t>Total</t>
        </is>
      </c>
      <c r="I28" s="17">
        <f>SUM(I8:I27)</f>
        <v/>
      </c>
      <c r="J28" s="17">
        <f>SUM(J8:J27)</f>
        <v/>
      </c>
      <c r="K28" s="17">
        <f>SUM(K8:K27)</f>
        <v/>
      </c>
      <c r="L28" s="17">
        <f>SUM(L8:L27)</f>
        <v/>
      </c>
      <c r="M28" s="17">
        <f>SUM(M8:M27)</f>
        <v/>
      </c>
      <c r="N28" s="17">
        <f>SUM(N8:N27)</f>
        <v/>
      </c>
      <c r="O28" s="17">
        <f>SUM(O8:O27)</f>
        <v/>
      </c>
    </row>
  </sheetData>
  <mergeCells count="2">
    <mergeCell ref="C4:P4"/>
    <mergeCell ref="A2:P2"/>
  </mergeCells>
  <dataValidations count="2">
    <dataValidation sqref="B4" showDropDown="0" showInputMessage="0" showErrorMessage="0" allowBlank="1" type="list">
      <formula1>"Package,Separate"</formula1>
    </dataValidation>
    <dataValidation sqref="C8:C27" showDropDown="0" showInputMessage="0" showErrorMessage="0" allowBlank="1" type="list">
      <formula1>"Theatre,Classroom,Banquet rounds,Cabaret,U-shape"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52" customWidth="1" min="1" max="1"/>
    <col width="44" customWidth="1" min="2" max="2"/>
    <col width="4" customWidth="1" min="3" max="3"/>
    <col width="4" customWidth="1" min="4" max="4"/>
  </cols>
  <sheetData>
    <row r="1">
      <c r="A1" s="1" t="inlineStr">
        <is>
          <t>TDS the client may deduct, and what you receive</t>
        </is>
      </c>
    </row>
    <row r="2" ht="48" customHeight="1">
      <c r="A2" s="3" t="inlineStr">
        <is>
          <t>TDS is normally worked out on the value before GST when GST is shown separately. Confirm with the client.</t>
        </is>
      </c>
    </row>
    <row r="4">
      <c r="A4" t="inlineStr">
        <is>
          <t>Invoice value before GST (INR)</t>
        </is>
      </c>
      <c r="B4" s="16">
        <f>Quote!K28+Quote!L28+Quote!M28</f>
        <v/>
      </c>
    </row>
    <row r="5">
      <c r="A5" t="inlineStr">
        <is>
          <t>GST charged (INR)</t>
        </is>
      </c>
      <c r="B5" s="16">
        <f>Quote!N28</f>
        <v/>
      </c>
    </row>
    <row r="6">
      <c r="A6" t="inlineStr">
        <is>
          <t>Invoice total (INR)</t>
        </is>
      </c>
      <c r="B6" s="17">
        <f>B4+B5</f>
        <v/>
      </c>
    </row>
    <row r="8">
      <c r="A8" t="inlineStr">
        <is>
          <t>TDS section the client applies</t>
        </is>
      </c>
      <c r="B8" s="8" t="inlineStr">
        <is>
          <t>194C, 2% (company or firm, event services)</t>
        </is>
      </c>
    </row>
    <row r="9">
      <c r="A9" t="inlineStr">
        <is>
          <t>TDS rate</t>
        </is>
      </c>
      <c r="B9" s="20">
        <f>IF(LEFT(B8,7)="194C, 2",0.02,IF(LEFT(B8,7)="194C, 1",0.01,IF(LEFT(B8,5)="194-I",0.1,0)))</f>
        <v/>
      </c>
    </row>
    <row r="10">
      <c r="A10" t="inlineStr">
        <is>
          <t>Base for TDS (INR)</t>
        </is>
      </c>
      <c r="B10" s="16">
        <f>IF(B8="194-I, 10% (rent of hall only)",SUMPRODUCT((Quote!$A$8:$A$27&lt;&gt;"")*(Quote!$E$8:$E$27)),B4)</f>
        <v/>
      </c>
    </row>
    <row r="11">
      <c r="A11" t="inlineStr">
        <is>
          <t>TDS deducted (INR)</t>
        </is>
      </c>
      <c r="B11" s="17">
        <f>ROUND(B10*B9,0)</f>
        <v/>
      </c>
    </row>
    <row r="12">
      <c r="A12" t="inlineStr">
        <is>
          <t>Cash you receive after TDS (INR)</t>
        </is>
      </c>
      <c r="B12" s="17">
        <f>B6-B11</f>
        <v/>
      </c>
    </row>
    <row r="13">
      <c r="A13" t="inlineStr">
        <is>
          <t>TDS you will claim in your income tax return (INR)</t>
        </is>
      </c>
      <c r="B13" s="16">
        <f>B11</f>
        <v/>
      </c>
    </row>
    <row r="15" ht="48" customHeight="1">
      <c r="A15" s="13" t="inlineStr">
        <is>
          <t>For 194-I the base used here is the room day rate only, because that is the rent. If the client treats the whole bill as rent, replace it with the full pre-GST value. If the client applies 194C to hall hire, choose a 194C line. The client's finance team decides; ask for the section in writing and keep the Form 16A.</t>
        </is>
      </c>
    </row>
  </sheetData>
  <mergeCells count="2">
    <mergeCell ref="A15:D15"/>
    <mergeCell ref="A2:D2"/>
  </mergeCells>
  <dataValidations count="1">
    <dataValidation sqref="B8" showDropDown="0" showInputMessage="0" showErrorMessage="0" allowBlank="1" type="list">
      <formula1>"194C, 2% (company or firm, event services),194C, 1% (individual or HUF),194-I, 10% (rent of hall only),No TDS"</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26" customWidth="1" min="1" max="1"/>
    <col width="13" customWidth="1" min="2" max="2"/>
    <col width="26" customWidth="1" min="3" max="3"/>
    <col width="24" customWidth="1" min="4" max="4"/>
    <col width="26" customWidth="1" min="5" max="5"/>
    <col width="20" customWidth="1" min="6" max="6"/>
    <col width="22" customWidth="1" min="7" max="7"/>
  </cols>
  <sheetData>
    <row r="1">
      <c r="A1" s="1" t="inlineStr">
        <is>
          <t>Purchase order tracker</t>
        </is>
      </c>
    </row>
    <row r="2" ht="48" customHeight="1">
      <c r="A2" s="3" t="inlineStr">
        <is>
          <t>Never invoice beyond the PO without an amended PO.</t>
        </is>
      </c>
    </row>
    <row r="4" ht="34" customHeight="1">
      <c r="A4" s="4" t="inlineStr">
        <is>
          <t>PO number</t>
        </is>
      </c>
      <c r="B4" s="4" t="inlineStr">
        <is>
          <t>PO date</t>
        </is>
      </c>
      <c r="C4" s="4" t="inlineStr">
        <is>
          <t>Client</t>
        </is>
      </c>
      <c r="D4" s="4" t="inlineStr">
        <is>
          <t>PO value (INR, before GST)</t>
        </is>
      </c>
      <c r="E4" s="4" t="inlineStr">
        <is>
          <t>Invoiced so far (INR, before GST)</t>
        </is>
      </c>
      <c r="F4" s="4" t="inlineStr">
        <is>
          <t>PO headroom (INR)</t>
        </is>
      </c>
      <c r="G4" s="4" t="inlineStr">
        <is>
          <t>Flag</t>
        </is>
      </c>
    </row>
    <row r="5">
      <c r="A5" s="8" t="inlineStr">
        <is>
          <t>PO-4471 (sample)</t>
        </is>
      </c>
      <c r="B5" s="14" t="n">
        <v>46346</v>
      </c>
      <c r="C5" s="8" t="inlineStr">
        <is>
          <t>Client Corp (sample)</t>
        </is>
      </c>
      <c r="D5" s="15" t="n">
        <v>2500000</v>
      </c>
      <c r="E5" s="15" t="n">
        <v>0</v>
      </c>
      <c r="F5" s="16">
        <f>IF(A5="","",D5-E5)</f>
        <v/>
      </c>
      <c r="G5" s="18">
        <f>IF(A5="","",IF(F5&lt;0,"Invoiced above PO",IF(F5&lt;D5*0.1,"Under 10% headroom","OK")))</f>
        <v/>
      </c>
    </row>
    <row r="6">
      <c r="A6" s="8" t="inlineStr">
        <is>
          <t>PO-4502 (sample)</t>
        </is>
      </c>
      <c r="B6" s="14" t="n">
        <v>46357</v>
      </c>
      <c r="C6" s="8" t="inlineStr">
        <is>
          <t>Another Client (sample)</t>
        </is>
      </c>
      <c r="D6" s="15" t="n">
        <v>900000</v>
      </c>
      <c r="E6" s="15" t="n">
        <v>910000</v>
      </c>
      <c r="F6" s="16">
        <f>IF(A6="","",D6-E6)</f>
        <v/>
      </c>
      <c r="G6" s="18">
        <f>IF(A6="","",IF(F6&lt;0,"Invoiced above PO",IF(F6&lt;D6*0.1,"Under 10% headroom","OK")))</f>
        <v/>
      </c>
    </row>
    <row r="7">
      <c r="A7" s="8" t="n"/>
      <c r="B7" s="14" t="n"/>
      <c r="C7" s="8" t="n"/>
      <c r="D7" s="15" t="n"/>
      <c r="E7" s="15" t="n"/>
      <c r="F7" s="16">
        <f>IF(A7="","",D7-E7)</f>
        <v/>
      </c>
      <c r="G7" s="18">
        <f>IF(A7="","",IF(F7&lt;0,"Invoiced above PO",IF(F7&lt;D7*0.1,"Under 10% headroom","OK")))</f>
        <v/>
      </c>
    </row>
    <row r="8">
      <c r="A8" s="8" t="n"/>
      <c r="B8" s="14" t="n"/>
      <c r="C8" s="8" t="n"/>
      <c r="D8" s="15" t="n"/>
      <c r="E8" s="15" t="n"/>
      <c r="F8" s="16">
        <f>IF(A8="","",D8-E8)</f>
        <v/>
      </c>
      <c r="G8" s="18">
        <f>IF(A8="","",IF(F8&lt;0,"Invoiced above PO",IF(F8&lt;D8*0.1,"Under 10% headroom","OK")))</f>
        <v/>
      </c>
    </row>
    <row r="9">
      <c r="A9" s="8" t="n"/>
      <c r="B9" s="14" t="n"/>
      <c r="C9" s="8" t="n"/>
      <c r="D9" s="15" t="n"/>
      <c r="E9" s="15" t="n"/>
      <c r="F9" s="16">
        <f>IF(A9="","",D9-E9)</f>
        <v/>
      </c>
      <c r="G9" s="18">
        <f>IF(A9="","",IF(F9&lt;0,"Invoiced above PO",IF(F9&lt;D9*0.1,"Under 10% headroom","OK")))</f>
        <v/>
      </c>
    </row>
    <row r="10">
      <c r="A10" s="8" t="n"/>
      <c r="B10" s="14" t="n"/>
      <c r="C10" s="8" t="n"/>
      <c r="D10" s="15" t="n"/>
      <c r="E10" s="15" t="n"/>
      <c r="F10" s="16">
        <f>IF(A10="","",D10-E10)</f>
        <v/>
      </c>
      <c r="G10" s="18">
        <f>IF(A10="","",IF(F10&lt;0,"Invoiced above PO",IF(F10&lt;D10*0.1,"Under 10% headroom","OK")))</f>
        <v/>
      </c>
    </row>
    <row r="11">
      <c r="A11" s="8" t="n"/>
      <c r="B11" s="14" t="n"/>
      <c r="C11" s="8" t="n"/>
      <c r="D11" s="15" t="n"/>
      <c r="E11" s="15" t="n"/>
      <c r="F11" s="16">
        <f>IF(A11="","",D11-E11)</f>
        <v/>
      </c>
      <c r="G11" s="18">
        <f>IF(A11="","",IF(F11&lt;0,"Invoiced above PO",IF(F11&lt;D11*0.1,"Under 10% headroom","OK")))</f>
        <v/>
      </c>
    </row>
    <row r="12">
      <c r="A12" s="8" t="n"/>
      <c r="B12" s="14" t="n"/>
      <c r="C12" s="8" t="n"/>
      <c r="D12" s="15" t="n"/>
      <c r="E12" s="15" t="n"/>
      <c r="F12" s="16">
        <f>IF(A12="","",D12-E12)</f>
        <v/>
      </c>
      <c r="G12" s="18">
        <f>IF(A12="","",IF(F12&lt;0,"Invoiced above PO",IF(F12&lt;D12*0.1,"Under 10% headroom","OK")))</f>
        <v/>
      </c>
    </row>
    <row r="13">
      <c r="A13" s="8" t="n"/>
      <c r="B13" s="14" t="n"/>
      <c r="C13" s="8" t="n"/>
      <c r="D13" s="15" t="n"/>
      <c r="E13" s="15" t="n"/>
      <c r="F13" s="16">
        <f>IF(A13="","",D13-E13)</f>
        <v/>
      </c>
      <c r="G13" s="18">
        <f>IF(A13="","",IF(F13&lt;0,"Invoiced above PO",IF(F13&lt;D13*0.1,"Under 10% headroom","OK")))</f>
        <v/>
      </c>
    </row>
    <row r="14">
      <c r="A14" s="8" t="n"/>
      <c r="B14" s="14" t="n"/>
      <c r="C14" s="8" t="n"/>
      <c r="D14" s="15" t="n"/>
      <c r="E14" s="15" t="n"/>
      <c r="F14" s="16">
        <f>IF(A14="","",D14-E14)</f>
        <v/>
      </c>
      <c r="G14" s="18">
        <f>IF(A14="","",IF(F14&lt;0,"Invoiced above PO",IF(F14&lt;D14*0.1,"Under 10% headroom","OK")))</f>
        <v/>
      </c>
    </row>
    <row r="17">
      <c r="A17" t="inlineStr">
        <is>
          <t>Pre-GST value of the quote on the Quote sheet (INR)</t>
        </is>
      </c>
      <c r="D17" s="16">
        <f>'TDS and net'!B4</f>
        <v/>
      </c>
    </row>
    <row r="18">
      <c r="A18" t="inlineStr">
        <is>
          <t>Headroom on PO-4471 after this quote is added (INR)</t>
        </is>
      </c>
      <c r="D18" s="17">
        <f>F5-D17</f>
        <v/>
      </c>
    </row>
  </sheetData>
  <mergeCells count="1">
    <mergeCell ref="A2:G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22" customWidth="1" min="1" max="1"/>
    <col width="14" customWidth="1" min="2" max="2"/>
    <col width="14" customWidth="1" min="3" max="3"/>
    <col width="14" customWidth="1" min="4" max="4"/>
    <col width="28" customWidth="1" min="5" max="5"/>
    <col width="12" customWidth="1" min="6" max="6"/>
  </cols>
  <sheetData>
    <row r="1">
      <c r="A1" s="1" t="inlineStr">
        <is>
          <t>Session clashes by room</t>
        </is>
      </c>
    </row>
    <row r="2" ht="48" customHeight="1">
      <c r="A2" s="3" t="inlineStr">
        <is>
          <t>A clash means two sessions in the same room overlap in time on the same date.</t>
        </is>
      </c>
    </row>
    <row r="4" ht="34" customHeight="1">
      <c r="A4" s="4" t="inlineStr">
        <is>
          <t>Room</t>
        </is>
      </c>
      <c r="B4" s="4" t="inlineStr">
        <is>
          <t>Date</t>
        </is>
      </c>
      <c r="C4" s="4" t="inlineStr">
        <is>
          <t>Start (hh:mm)</t>
        </is>
      </c>
      <c r="D4" s="4" t="inlineStr">
        <is>
          <t>End (hh:mm)</t>
        </is>
      </c>
      <c r="E4" s="4" t="inlineStr">
        <is>
          <t>Session</t>
        </is>
      </c>
      <c r="F4" s="4" t="inlineStr">
        <is>
          <t>Clash?</t>
        </is>
      </c>
    </row>
    <row r="5">
      <c r="A5" s="8" t="inlineStr">
        <is>
          <t>Breakout Room A</t>
        </is>
      </c>
      <c r="B5" s="14" t="n">
        <v>46366</v>
      </c>
      <c r="C5" s="21" t="n">
        <v>0.4166666666666667</v>
      </c>
      <c r="D5" s="21" t="n">
        <v>0.4791666666666667</v>
      </c>
      <c r="E5" s="8" t="inlineStr">
        <is>
          <t>Sales kickoff</t>
        </is>
      </c>
      <c r="F5" s="18">
        <f>IF(A5="","",IF(COUNTIFS($A$5:$A$44,A5,$B$5:$B$44,B5,$C$5:$C$44,"&lt;"&amp;D5,$D$5:$D$44,"&gt;"&amp;C5)&gt;1,"CLASH","OK"))</f>
        <v/>
      </c>
    </row>
    <row r="6">
      <c r="A6" s="8" t="inlineStr">
        <is>
          <t>Breakout Room A</t>
        </is>
      </c>
      <c r="B6" s="14" t="n">
        <v>46366</v>
      </c>
      <c r="C6" s="21" t="n">
        <v>0.4583333333333333</v>
      </c>
      <c r="D6" s="21" t="n">
        <v>0.5208333333333334</v>
      </c>
      <c r="E6" s="8" t="inlineStr">
        <is>
          <t>Partner workshop</t>
        </is>
      </c>
      <c r="F6" s="18">
        <f>IF(A6="","",IF(COUNTIFS($A$5:$A$44,A6,$B$5:$B$44,B6,$C$5:$C$44,"&lt;"&amp;D6,$D$5:$D$44,"&gt;"&amp;C6)&gt;1,"CLASH","OK"))</f>
        <v/>
      </c>
    </row>
    <row r="7">
      <c r="A7" s="8" t="inlineStr">
        <is>
          <t>Breakout Room A</t>
        </is>
      </c>
      <c r="B7" s="14" t="n">
        <v>46366</v>
      </c>
      <c r="C7" s="21" t="n">
        <v>0.5833333333333334</v>
      </c>
      <c r="D7" s="21" t="n">
        <v>0.625</v>
      </c>
      <c r="E7" s="8" t="inlineStr">
        <is>
          <t>Product training</t>
        </is>
      </c>
      <c r="F7" s="18">
        <f>IF(A7="","",IF(COUNTIFS($A$5:$A$44,A7,$B$5:$B$44,B7,$C$5:$C$44,"&lt;"&amp;D7,$D$5:$D$44,"&gt;"&amp;C7)&gt;1,"CLASH","OK"))</f>
        <v/>
      </c>
    </row>
    <row r="8">
      <c r="A8" s="8" t="inlineStr">
        <is>
          <t>Breakout Room B</t>
        </is>
      </c>
      <c r="B8" s="14" t="n">
        <v>46366</v>
      </c>
      <c r="C8" s="21" t="n">
        <v>0.4166666666666667</v>
      </c>
      <c r="D8" s="21" t="n">
        <v>0.5</v>
      </c>
      <c r="E8" s="8" t="inlineStr">
        <is>
          <t>Finance roundtable</t>
        </is>
      </c>
      <c r="F8" s="18">
        <f>IF(A8="","",IF(COUNTIFS($A$5:$A$44,A8,$B$5:$B$44,B8,$C$5:$C$44,"&lt;"&amp;D8,$D$5:$D$44,"&gt;"&amp;C8)&gt;1,"CLASH","OK"))</f>
        <v/>
      </c>
    </row>
    <row r="9">
      <c r="A9" s="8" t="inlineStr">
        <is>
          <t>Plenary Hall</t>
        </is>
      </c>
      <c r="B9" s="14" t="n">
        <v>46367</v>
      </c>
      <c r="C9" s="21" t="n">
        <v>0.3958333333333333</v>
      </c>
      <c r="D9" s="21" t="n">
        <v>0.5208333333333334</v>
      </c>
      <c r="E9" s="8" t="inlineStr">
        <is>
          <t>Keynote and panels</t>
        </is>
      </c>
      <c r="F9" s="18">
        <f>IF(A9="","",IF(COUNTIFS($A$5:$A$44,A9,$B$5:$B$44,B9,$C$5:$C$44,"&lt;"&amp;D9,$D$5:$D$44,"&gt;"&amp;C9)&gt;1,"CLASH","OK"))</f>
        <v/>
      </c>
    </row>
    <row r="10">
      <c r="A10" s="8" t="n"/>
      <c r="B10" s="14" t="n"/>
      <c r="C10" s="21" t="n"/>
      <c r="D10" s="21" t="n"/>
      <c r="E10" s="8" t="n"/>
      <c r="F10" s="18">
        <f>IF(A10="","",IF(COUNTIFS($A$5:$A$44,A10,$B$5:$B$44,B10,$C$5:$C$44,"&lt;"&amp;D10,$D$5:$D$44,"&gt;"&amp;C10)&gt;1,"CLASH","OK"))</f>
        <v/>
      </c>
    </row>
    <row r="11">
      <c r="A11" s="8" t="n"/>
      <c r="B11" s="14" t="n"/>
      <c r="C11" s="21" t="n"/>
      <c r="D11" s="21" t="n"/>
      <c r="E11" s="8" t="n"/>
      <c r="F11" s="18">
        <f>IF(A11="","",IF(COUNTIFS($A$5:$A$44,A11,$B$5:$B$44,B11,$C$5:$C$44,"&lt;"&amp;D11,$D$5:$D$44,"&gt;"&amp;C11)&gt;1,"CLASH","OK"))</f>
        <v/>
      </c>
    </row>
    <row r="12">
      <c r="A12" s="8" t="n"/>
      <c r="B12" s="14" t="n"/>
      <c r="C12" s="21" t="n"/>
      <c r="D12" s="21" t="n"/>
      <c r="E12" s="8" t="n"/>
      <c r="F12" s="18">
        <f>IF(A12="","",IF(COUNTIFS($A$5:$A$44,A12,$B$5:$B$44,B12,$C$5:$C$44,"&lt;"&amp;D12,$D$5:$D$44,"&gt;"&amp;C12)&gt;1,"CLASH","OK"))</f>
        <v/>
      </c>
    </row>
    <row r="13">
      <c r="A13" s="8" t="n"/>
      <c r="B13" s="14" t="n"/>
      <c r="C13" s="21" t="n"/>
      <c r="D13" s="21" t="n"/>
      <c r="E13" s="8" t="n"/>
      <c r="F13" s="18">
        <f>IF(A13="","",IF(COUNTIFS($A$5:$A$44,A13,$B$5:$B$44,B13,$C$5:$C$44,"&lt;"&amp;D13,$D$5:$D$44,"&gt;"&amp;C13)&gt;1,"CLASH","OK"))</f>
        <v/>
      </c>
    </row>
    <row r="14">
      <c r="A14" s="8" t="n"/>
      <c r="B14" s="14" t="n"/>
      <c r="C14" s="21" t="n"/>
      <c r="D14" s="21" t="n"/>
      <c r="E14" s="8" t="n"/>
      <c r="F14" s="18">
        <f>IF(A14="","",IF(COUNTIFS($A$5:$A$44,A14,$B$5:$B$44,B14,$C$5:$C$44,"&lt;"&amp;D14,$D$5:$D$44,"&gt;"&amp;C14)&gt;1,"CLASH","OK"))</f>
        <v/>
      </c>
    </row>
    <row r="15">
      <c r="A15" s="8" t="n"/>
      <c r="B15" s="14" t="n"/>
      <c r="C15" s="21" t="n"/>
      <c r="D15" s="21" t="n"/>
      <c r="E15" s="8" t="n"/>
      <c r="F15" s="18">
        <f>IF(A15="","",IF(COUNTIFS($A$5:$A$44,A15,$B$5:$B$44,B15,$C$5:$C$44,"&lt;"&amp;D15,$D$5:$D$44,"&gt;"&amp;C15)&gt;1,"CLASH","OK"))</f>
        <v/>
      </c>
    </row>
    <row r="16">
      <c r="A16" s="8" t="n"/>
      <c r="B16" s="14" t="n"/>
      <c r="C16" s="21" t="n"/>
      <c r="D16" s="21" t="n"/>
      <c r="E16" s="8" t="n"/>
      <c r="F16" s="18">
        <f>IF(A16="","",IF(COUNTIFS($A$5:$A$44,A16,$B$5:$B$44,B16,$C$5:$C$44,"&lt;"&amp;D16,$D$5:$D$44,"&gt;"&amp;C16)&gt;1,"CLASH","OK"))</f>
        <v/>
      </c>
    </row>
    <row r="17">
      <c r="A17" s="8" t="n"/>
      <c r="B17" s="14" t="n"/>
      <c r="C17" s="21" t="n"/>
      <c r="D17" s="21" t="n"/>
      <c r="E17" s="8" t="n"/>
      <c r="F17" s="18">
        <f>IF(A17="","",IF(COUNTIFS($A$5:$A$44,A17,$B$5:$B$44,B17,$C$5:$C$44,"&lt;"&amp;D17,$D$5:$D$44,"&gt;"&amp;C17)&gt;1,"CLASH","OK"))</f>
        <v/>
      </c>
    </row>
    <row r="18">
      <c r="A18" s="8" t="n"/>
      <c r="B18" s="14" t="n"/>
      <c r="C18" s="21" t="n"/>
      <c r="D18" s="21" t="n"/>
      <c r="E18" s="8" t="n"/>
      <c r="F18" s="18">
        <f>IF(A18="","",IF(COUNTIFS($A$5:$A$44,A18,$B$5:$B$44,B18,$C$5:$C$44,"&lt;"&amp;D18,$D$5:$D$44,"&gt;"&amp;C18)&gt;1,"CLASH","OK"))</f>
        <v/>
      </c>
    </row>
    <row r="19">
      <c r="A19" s="8" t="n"/>
      <c r="B19" s="14" t="n"/>
      <c r="C19" s="21" t="n"/>
      <c r="D19" s="21" t="n"/>
      <c r="E19" s="8" t="n"/>
      <c r="F19" s="18">
        <f>IF(A19="","",IF(COUNTIFS($A$5:$A$44,A19,$B$5:$B$44,B19,$C$5:$C$44,"&lt;"&amp;D19,$D$5:$D$44,"&gt;"&amp;C19)&gt;1,"CLASH","OK"))</f>
        <v/>
      </c>
    </row>
    <row r="20">
      <c r="A20" s="8" t="n"/>
      <c r="B20" s="14" t="n"/>
      <c r="C20" s="21" t="n"/>
      <c r="D20" s="21" t="n"/>
      <c r="E20" s="8" t="n"/>
      <c r="F20" s="18">
        <f>IF(A20="","",IF(COUNTIFS($A$5:$A$44,A20,$B$5:$B$44,B20,$C$5:$C$44,"&lt;"&amp;D20,$D$5:$D$44,"&gt;"&amp;C20)&gt;1,"CLASH","OK"))</f>
        <v/>
      </c>
    </row>
    <row r="21">
      <c r="A21" s="8" t="n"/>
      <c r="B21" s="14" t="n"/>
      <c r="C21" s="21" t="n"/>
      <c r="D21" s="21" t="n"/>
      <c r="E21" s="8" t="n"/>
      <c r="F21" s="18">
        <f>IF(A21="","",IF(COUNTIFS($A$5:$A$44,A21,$B$5:$B$44,B21,$C$5:$C$44,"&lt;"&amp;D21,$D$5:$D$44,"&gt;"&amp;C21)&gt;1,"CLASH","OK"))</f>
        <v/>
      </c>
    </row>
    <row r="22">
      <c r="A22" s="8" t="n"/>
      <c r="B22" s="14" t="n"/>
      <c r="C22" s="21" t="n"/>
      <c r="D22" s="21" t="n"/>
      <c r="E22" s="8" t="n"/>
      <c r="F22" s="18">
        <f>IF(A22="","",IF(COUNTIFS($A$5:$A$44,A22,$B$5:$B$44,B22,$C$5:$C$44,"&lt;"&amp;D22,$D$5:$D$44,"&gt;"&amp;C22)&gt;1,"CLASH","OK"))</f>
        <v/>
      </c>
    </row>
    <row r="23">
      <c r="A23" s="8" t="n"/>
      <c r="B23" s="14" t="n"/>
      <c r="C23" s="21" t="n"/>
      <c r="D23" s="21" t="n"/>
      <c r="E23" s="8" t="n"/>
      <c r="F23" s="18">
        <f>IF(A23="","",IF(COUNTIFS($A$5:$A$44,A23,$B$5:$B$44,B23,$C$5:$C$44,"&lt;"&amp;D23,$D$5:$D$44,"&gt;"&amp;C23)&gt;1,"CLASH","OK"))</f>
        <v/>
      </c>
    </row>
    <row r="24">
      <c r="A24" s="8" t="n"/>
      <c r="B24" s="14" t="n"/>
      <c r="C24" s="21" t="n"/>
      <c r="D24" s="21" t="n"/>
      <c r="E24" s="8" t="n"/>
      <c r="F24" s="18">
        <f>IF(A24="","",IF(COUNTIFS($A$5:$A$44,A24,$B$5:$B$44,B24,$C$5:$C$44,"&lt;"&amp;D24,$D$5:$D$44,"&gt;"&amp;C24)&gt;1,"CLASH","OK"))</f>
        <v/>
      </c>
    </row>
    <row r="25">
      <c r="A25" s="8" t="n"/>
      <c r="B25" s="14" t="n"/>
      <c r="C25" s="21" t="n"/>
      <c r="D25" s="21" t="n"/>
      <c r="E25" s="8" t="n"/>
      <c r="F25" s="18">
        <f>IF(A25="","",IF(COUNTIFS($A$5:$A$44,A25,$B$5:$B$44,B25,$C$5:$C$44,"&lt;"&amp;D25,$D$5:$D$44,"&gt;"&amp;C25)&gt;1,"CLASH","OK"))</f>
        <v/>
      </c>
    </row>
    <row r="26">
      <c r="A26" s="8" t="n"/>
      <c r="B26" s="14" t="n"/>
      <c r="C26" s="21" t="n"/>
      <c r="D26" s="21" t="n"/>
      <c r="E26" s="8" t="n"/>
      <c r="F26" s="18">
        <f>IF(A26="","",IF(COUNTIFS($A$5:$A$44,A26,$B$5:$B$44,B26,$C$5:$C$44,"&lt;"&amp;D26,$D$5:$D$44,"&gt;"&amp;C26)&gt;1,"CLASH","OK"))</f>
        <v/>
      </c>
    </row>
    <row r="27">
      <c r="A27" s="8" t="n"/>
      <c r="B27" s="14" t="n"/>
      <c r="C27" s="21" t="n"/>
      <c r="D27" s="21" t="n"/>
      <c r="E27" s="8" t="n"/>
      <c r="F27" s="18">
        <f>IF(A27="","",IF(COUNTIFS($A$5:$A$44,A27,$B$5:$B$44,B27,$C$5:$C$44,"&lt;"&amp;D27,$D$5:$D$44,"&gt;"&amp;C27)&gt;1,"CLASH","OK"))</f>
        <v/>
      </c>
    </row>
    <row r="28">
      <c r="A28" s="8" t="n"/>
      <c r="B28" s="14" t="n"/>
      <c r="C28" s="21" t="n"/>
      <c r="D28" s="21" t="n"/>
      <c r="E28" s="8" t="n"/>
      <c r="F28" s="18">
        <f>IF(A28="","",IF(COUNTIFS($A$5:$A$44,A28,$B$5:$B$44,B28,$C$5:$C$44,"&lt;"&amp;D28,$D$5:$D$44,"&gt;"&amp;C28)&gt;1,"CLASH","OK"))</f>
        <v/>
      </c>
    </row>
    <row r="29">
      <c r="A29" s="8" t="n"/>
      <c r="B29" s="14" t="n"/>
      <c r="C29" s="21" t="n"/>
      <c r="D29" s="21" t="n"/>
      <c r="E29" s="8" t="n"/>
      <c r="F29" s="18">
        <f>IF(A29="","",IF(COUNTIFS($A$5:$A$44,A29,$B$5:$B$44,B29,$C$5:$C$44,"&lt;"&amp;D29,$D$5:$D$44,"&gt;"&amp;C29)&gt;1,"CLASH","OK"))</f>
        <v/>
      </c>
    </row>
    <row r="30">
      <c r="A30" s="8" t="n"/>
      <c r="B30" s="14" t="n"/>
      <c r="C30" s="21" t="n"/>
      <c r="D30" s="21" t="n"/>
      <c r="E30" s="8" t="n"/>
      <c r="F30" s="18">
        <f>IF(A30="","",IF(COUNTIFS($A$5:$A$44,A30,$B$5:$B$44,B30,$C$5:$C$44,"&lt;"&amp;D30,$D$5:$D$44,"&gt;"&amp;C30)&gt;1,"CLASH","OK"))</f>
        <v/>
      </c>
    </row>
    <row r="31">
      <c r="A31" s="8" t="n"/>
      <c r="B31" s="14" t="n"/>
      <c r="C31" s="21" t="n"/>
      <c r="D31" s="21" t="n"/>
      <c r="E31" s="8" t="n"/>
      <c r="F31" s="18">
        <f>IF(A31="","",IF(COUNTIFS($A$5:$A$44,A31,$B$5:$B$44,B31,$C$5:$C$44,"&lt;"&amp;D31,$D$5:$D$44,"&gt;"&amp;C31)&gt;1,"CLASH","OK"))</f>
        <v/>
      </c>
    </row>
    <row r="32">
      <c r="A32" s="8" t="n"/>
      <c r="B32" s="14" t="n"/>
      <c r="C32" s="21" t="n"/>
      <c r="D32" s="21" t="n"/>
      <c r="E32" s="8" t="n"/>
      <c r="F32" s="18">
        <f>IF(A32="","",IF(COUNTIFS($A$5:$A$44,A32,$B$5:$B$44,B32,$C$5:$C$44,"&lt;"&amp;D32,$D$5:$D$44,"&gt;"&amp;C32)&gt;1,"CLASH","OK"))</f>
        <v/>
      </c>
    </row>
    <row r="33">
      <c r="A33" s="8" t="n"/>
      <c r="B33" s="14" t="n"/>
      <c r="C33" s="21" t="n"/>
      <c r="D33" s="21" t="n"/>
      <c r="E33" s="8" t="n"/>
      <c r="F33" s="18">
        <f>IF(A33="","",IF(COUNTIFS($A$5:$A$44,A33,$B$5:$B$44,B33,$C$5:$C$44,"&lt;"&amp;D33,$D$5:$D$44,"&gt;"&amp;C33)&gt;1,"CLASH","OK"))</f>
        <v/>
      </c>
    </row>
    <row r="34">
      <c r="A34" s="8" t="n"/>
      <c r="B34" s="14" t="n"/>
      <c r="C34" s="21" t="n"/>
      <c r="D34" s="21" t="n"/>
      <c r="E34" s="8" t="n"/>
      <c r="F34" s="18">
        <f>IF(A34="","",IF(COUNTIFS($A$5:$A$44,A34,$B$5:$B$44,B34,$C$5:$C$44,"&lt;"&amp;D34,$D$5:$D$44,"&gt;"&amp;C34)&gt;1,"CLASH","OK"))</f>
        <v/>
      </c>
    </row>
    <row r="35">
      <c r="A35" s="8" t="n"/>
      <c r="B35" s="14" t="n"/>
      <c r="C35" s="21" t="n"/>
      <c r="D35" s="21" t="n"/>
      <c r="E35" s="8" t="n"/>
      <c r="F35" s="18">
        <f>IF(A35="","",IF(COUNTIFS($A$5:$A$44,A35,$B$5:$B$44,B35,$C$5:$C$44,"&lt;"&amp;D35,$D$5:$D$44,"&gt;"&amp;C35)&gt;1,"CLASH","OK"))</f>
        <v/>
      </c>
    </row>
    <row r="36">
      <c r="A36" s="8" t="n"/>
      <c r="B36" s="14" t="n"/>
      <c r="C36" s="21" t="n"/>
      <c r="D36" s="21" t="n"/>
      <c r="E36" s="8" t="n"/>
      <c r="F36" s="18">
        <f>IF(A36="","",IF(COUNTIFS($A$5:$A$44,A36,$B$5:$B$44,B36,$C$5:$C$44,"&lt;"&amp;D36,$D$5:$D$44,"&gt;"&amp;C36)&gt;1,"CLASH","OK"))</f>
        <v/>
      </c>
    </row>
    <row r="37">
      <c r="A37" s="8" t="n"/>
      <c r="B37" s="14" t="n"/>
      <c r="C37" s="21" t="n"/>
      <c r="D37" s="21" t="n"/>
      <c r="E37" s="8" t="n"/>
      <c r="F37" s="18">
        <f>IF(A37="","",IF(COUNTIFS($A$5:$A$44,A37,$B$5:$B$44,B37,$C$5:$C$44,"&lt;"&amp;D37,$D$5:$D$44,"&gt;"&amp;C37)&gt;1,"CLASH","OK"))</f>
        <v/>
      </c>
    </row>
    <row r="38">
      <c r="A38" s="8" t="n"/>
      <c r="B38" s="14" t="n"/>
      <c r="C38" s="21" t="n"/>
      <c r="D38" s="21" t="n"/>
      <c r="E38" s="8" t="n"/>
      <c r="F38" s="18">
        <f>IF(A38="","",IF(COUNTIFS($A$5:$A$44,A38,$B$5:$B$44,B38,$C$5:$C$44,"&lt;"&amp;D38,$D$5:$D$44,"&gt;"&amp;C38)&gt;1,"CLASH","OK"))</f>
        <v/>
      </c>
    </row>
    <row r="39">
      <c r="A39" s="8" t="n"/>
      <c r="B39" s="14" t="n"/>
      <c r="C39" s="21" t="n"/>
      <c r="D39" s="21" t="n"/>
      <c r="E39" s="8" t="n"/>
      <c r="F39" s="18">
        <f>IF(A39="","",IF(COUNTIFS($A$5:$A$44,A39,$B$5:$B$44,B39,$C$5:$C$44,"&lt;"&amp;D39,$D$5:$D$44,"&gt;"&amp;C39)&gt;1,"CLASH","OK"))</f>
        <v/>
      </c>
    </row>
    <row r="40">
      <c r="A40" s="8" t="n"/>
      <c r="B40" s="14" t="n"/>
      <c r="C40" s="21" t="n"/>
      <c r="D40" s="21" t="n"/>
      <c r="E40" s="8" t="n"/>
      <c r="F40" s="18">
        <f>IF(A40="","",IF(COUNTIFS($A$5:$A$44,A40,$B$5:$B$44,B40,$C$5:$C$44,"&lt;"&amp;D40,$D$5:$D$44,"&gt;"&amp;C40)&gt;1,"CLASH","OK"))</f>
        <v/>
      </c>
    </row>
    <row r="41">
      <c r="A41" s="8" t="n"/>
      <c r="B41" s="14" t="n"/>
      <c r="C41" s="21" t="n"/>
      <c r="D41" s="21" t="n"/>
      <c r="E41" s="8" t="n"/>
      <c r="F41" s="18">
        <f>IF(A41="","",IF(COUNTIFS($A$5:$A$44,A41,$B$5:$B$44,B41,$C$5:$C$44,"&lt;"&amp;D41,$D$5:$D$44,"&gt;"&amp;C41)&gt;1,"CLASH","OK"))</f>
        <v/>
      </c>
    </row>
    <row r="42">
      <c r="A42" s="8" t="n"/>
      <c r="B42" s="14" t="n"/>
      <c r="C42" s="21" t="n"/>
      <c r="D42" s="21" t="n"/>
      <c r="E42" s="8" t="n"/>
      <c r="F42" s="18">
        <f>IF(A42="","",IF(COUNTIFS($A$5:$A$44,A42,$B$5:$B$44,B42,$C$5:$C$44,"&lt;"&amp;D42,$D$5:$D$44,"&gt;"&amp;C42)&gt;1,"CLASH","OK"))</f>
        <v/>
      </c>
    </row>
    <row r="43">
      <c r="A43" s="8" t="n"/>
      <c r="B43" s="14" t="n"/>
      <c r="C43" s="21" t="n"/>
      <c r="D43" s="21" t="n"/>
      <c r="E43" s="8" t="n"/>
      <c r="F43" s="18">
        <f>IF(A43="","",IF(COUNTIFS($A$5:$A$44,A43,$B$5:$B$44,B43,$C$5:$C$44,"&lt;"&amp;D43,$D$5:$D$44,"&gt;"&amp;C43)&gt;1,"CLASH","OK"))</f>
        <v/>
      </c>
    </row>
    <row r="44">
      <c r="A44" s="8" t="n"/>
      <c r="B44" s="14" t="n"/>
      <c r="C44" s="21" t="n"/>
      <c r="D44" s="21" t="n"/>
      <c r="E44" s="8" t="n"/>
      <c r="F44" s="18">
        <f>IF(A44="","",IF(COUNTIFS($A$5:$A$44,A44,$B$5:$B$44,B44,$C$5:$C$44,"&lt;"&amp;D44,$D$5:$D$44,"&gt;"&amp;C44)&gt;1,"CLASH","OK"))</f>
        <v/>
      </c>
    </row>
    <row r="46">
      <c r="A46" t="inlineStr">
        <is>
          <t>Sessions flagged</t>
        </is>
      </c>
      <c r="B46" s="12">
        <f>COUNTIF(F5:F44,"CLASH")</f>
        <v/>
      </c>
    </row>
  </sheetData>
  <mergeCells count="1">
    <mergeCell ref="A2:F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2026-09-24T20:15:17Z</dcterms:created>
  <dcterms:modified xmlns:dcterms="http://purl.org/dc/terms/" xmlns:xsi="http://www.w3.org/2001/XMLSchema-instance" xsi:type="dcterms:W3CDTF">2026-09-24T20:15:17Z</dcterms:modified>
</cp:coreProperties>
</file>