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Week Board" sheetId="2" state="visible" r:id="rId2"/>
    <sheet xmlns:r="http://schemas.openxmlformats.org/officeDocument/2006/relationships" name="Staff Roster" sheetId="3" state="visible" r:id="rId3"/>
    <sheet xmlns:r="http://schemas.openxmlformats.org/officeDocument/2006/relationships" name="Event P&amp;L" sheetId="4" state="visible" r:id="rId4"/>
    <sheet xmlns:r="http://schemas.openxmlformats.org/officeDocument/2006/relationships" name="Procurement" sheetId="5" state="visible" r:id="rId5"/>
  </sheets>
  <definedNames/>
  <calcPr calcId="124519" fullCalcOnLoad="1"/>
</workbook>
</file>

<file path=xl/styles.xml><?xml version="1.0" encoding="utf-8"?>
<styleSheet xmlns="http://schemas.openxmlformats.org/spreadsheetml/2006/main">
  <numFmts count="7">
    <numFmt numFmtId="164" formatCode="yyyy-mm-dd"/>
    <numFmt numFmtId="165" formatCode="dd-mmm-yyyy"/>
    <numFmt numFmtId="166" formatCode="dd-mmm-yy"/>
    <numFmt numFmtId="167" formatCode="0&quot;%&quot;"/>
    <numFmt numFmtId="168" formatCode="0;[Red]-0;0"/>
    <numFmt numFmtId="169" formatCode="0.0"/>
    <numFmt numFmtId="170" formatCode="#,##0.0"/>
  </numFmts>
  <fonts count="6">
    <font>
      <name val="Calibri"/>
      <family val="2"/>
      <color theme="1"/>
      <sz val="11"/>
      <scheme val="minor"/>
    </font>
    <font>
      <b val="1"/>
      <color rgb="001A2B6D"/>
      <sz val="15"/>
    </font>
    <font>
      <i val="1"/>
      <color rgb="00555555"/>
    </font>
    <font>
      <b val="1"/>
      <color rgb="00FFFFFF"/>
    </font>
    <font/>
    <font>
      <b val="1"/>
    </font>
  </fonts>
  <fills count="5">
    <fill>
      <patternFill/>
    </fill>
    <fill>
      <patternFill patternType="gray125"/>
    </fill>
    <fill>
      <patternFill patternType="solid">
        <fgColor rgb="00FFF2CC"/>
        <bgColor rgb="00FFF2CC"/>
      </patternFill>
    </fill>
    <fill>
      <patternFill patternType="solid">
        <fgColor rgb="001A2B6D"/>
        <bgColor rgb="001A2B6D"/>
      </patternFill>
    </fill>
    <fill>
      <patternFill patternType="solid">
        <fgColor rgb="00F2F2F2"/>
        <b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165" fontId="0" fillId="2" borderId="1" pivotButton="0" quotePrefix="0" xfId="0"/>
    <xf numFmtId="3" fontId="0" fillId="2" borderId="1" pivotButton="0" quotePrefix="0" xfId="0"/>
    <xf numFmtId="0" fontId="3" fillId="3" borderId="1" applyAlignment="1" pivotButton="0" quotePrefix="0" xfId="0">
      <alignment vertical="center" wrapText="1"/>
    </xf>
    <xf numFmtId="166" fontId="0" fillId="2" borderId="1" pivotButton="0" quotePrefix="0" xfId="0"/>
    <xf numFmtId="0" fontId="0" fillId="2" borderId="1" pivotButton="0" quotePrefix="0" xfId="0"/>
    <xf numFmtId="0" fontId="0" fillId="4" borderId="1" pivotButton="0" quotePrefix="0" xfId="0"/>
    <xf numFmtId="166" fontId="0" fillId="4" borderId="1" pivotButton="0" quotePrefix="0" xfId="0"/>
    <xf numFmtId="1" fontId="0" fillId="4" borderId="1" pivotButton="0" quotePrefix="0" xfId="0"/>
    <xf numFmtId="3" fontId="0" fillId="4" borderId="1" pivotButton="0" quotePrefix="0" xfId="0"/>
    <xf numFmtId="167" fontId="0" fillId="4" borderId="1" pivotButton="0" quotePrefix="0" xfId="0"/>
    <xf numFmtId="168" fontId="0" fillId="4" borderId="1" pivotButton="0" quotePrefix="0" xfId="0"/>
    <xf numFmtId="0" fontId="4" fillId="0" borderId="0" pivotButton="0" quotePrefix="0" xfId="0"/>
    <xf numFmtId="0" fontId="5" fillId="0" borderId="0" pivotButton="0" quotePrefix="0" xfId="0"/>
    <xf numFmtId="3" fontId="5" fillId="4" borderId="1" pivotButton="0" quotePrefix="0" xfId="0"/>
    <xf numFmtId="169" fontId="0" fillId="4" borderId="1" pivotButton="0" quotePrefix="0" xfId="0"/>
    <xf numFmtId="170" fontId="0"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 t="inlineStr">
        <is>
          <t>Catering week planner, staff roster and event profit workbook</t>
        </is>
      </c>
    </row>
    <row r="3">
      <c r="A3" s="2" t="inlineStr">
        <is>
          <t>For a caterer running several events a week from one kitchen. Week Board shows guests per day against kitchen capacity. Staff Roster turns guest counts into stewards, captains, cooks and helpers and prices them. Event P&amp;L shows profit for one event and what happens if fewer guests turn up than planned. Procurement merges the indents of several events into one order per supplier.</t>
        </is>
      </c>
    </row>
    <row r="4">
      <c r="A4" s="2" t="inlineStr">
        <is>
          <t>Yellow cells are inputs. Grey cells are formulas. Capacity, staffing norms, wages and prices are samples. Use your own numbers from the last few events.</t>
        </is>
      </c>
    </row>
    <row r="5">
      <c r="A5" s="2" t="inlineStr">
        <is>
          <t>Staffing norms: 1 steward per 25 to 30 guests for buffet service and 1 captain per 10 stewards are the planning ratios used in Venura catering guides. Cook and helper ratios are placeholders to replace after you time your own kitchen. Wage rates are per shift and vary by city.</t>
        </is>
      </c>
    </row>
    <row r="6">
      <c r="A6" s="2" t="inlineStr">
        <is>
          <t>GST: revenue is shown before GST. Catering at ordinary premises is 5% (2.5% + 2.5%) with no input credit, so GST collected is not your income and GST paid on inputs is not recoverable on that line; hall rent and extras billed separately are 18% (Notification 11/2017-CT(R) as amended, read September 2026).</t>
        </is>
      </c>
    </row>
    <row r="7">
      <c r="A7" s="2" t="inlineStr">
        <is>
          <t>Minimum guarantee: the client pays for the higher of actual attendance and the agreed minimum, which is why the Event P&amp;L compares a planned and a lower-attendance case.</t>
        </is>
      </c>
    </row>
    <row r="8">
      <c r="A8" s="2" t="inlineStr">
        <is>
          <t>Published by venura.org. A working aid, not accounting or tax advice.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0" customWidth="1" min="1" max="1"/>
    <col width="26" customWidth="1" min="2" max="2"/>
    <col width="20" customWidth="1" min="3" max="3"/>
    <col width="10" customWidth="1" min="4" max="4"/>
    <col width="18" customWidth="1" min="5" max="5"/>
    <col width="44" customWidth="1" min="6" max="6"/>
    <col width="14" customWidth="1" min="7" max="7"/>
  </cols>
  <sheetData>
    <row r="1">
      <c r="A1" s="1" t="inlineStr">
        <is>
          <t>Week board</t>
        </is>
      </c>
    </row>
    <row r="2">
      <c r="A2" s="3" t="inlineStr">
        <is>
          <t>List every event of the week. The day summary compares guests with your kitchen capacity.</t>
        </is>
      </c>
    </row>
    <row r="3">
      <c r="A3" t="inlineStr">
        <is>
          <t>Week starts on</t>
        </is>
      </c>
      <c r="B3" s="4" t="n">
        <v>46349</v>
      </c>
    </row>
    <row r="4">
      <c r="A4" t="inlineStr">
        <is>
          <t>Kitchen capacity (guests per day)</t>
        </is>
      </c>
      <c r="B4" s="5" t="n">
        <v>1200</v>
      </c>
    </row>
    <row r="6">
      <c r="A6" s="6" t="inlineStr">
        <is>
          <t>Date</t>
        </is>
      </c>
      <c r="B6" s="6" t="inlineStr">
        <is>
          <t>Event</t>
        </is>
      </c>
      <c r="C6" s="6" t="inlineStr">
        <is>
          <t>Client</t>
        </is>
      </c>
      <c r="D6" s="6" t="inlineStr">
        <is>
          <t>Guests</t>
        </is>
      </c>
      <c r="E6" s="6" t="inlineStr">
        <is>
          <t>Meal</t>
        </is>
      </c>
      <c r="F6" s="6" t="inlineStr">
        <is>
          <t>Dispatch time</t>
        </is>
      </c>
      <c r="G6" s="6" t="inlineStr">
        <is>
          <t>Area</t>
        </is>
      </c>
    </row>
    <row r="7">
      <c r="A7" s="7" t="n">
        <v>46351</v>
      </c>
      <c r="B7" s="8" t="inlineStr">
        <is>
          <t>Satyanarayan puja lunch</t>
        </is>
      </c>
      <c r="C7" s="8" t="inlineStr">
        <is>
          <t>Gupta family</t>
        </is>
      </c>
      <c r="D7" s="8" t="n">
        <v>150</v>
      </c>
      <c r="E7" s="8" t="inlineStr">
        <is>
          <t>Lunch</t>
        </is>
      </c>
      <c r="F7" s="8" t="inlineStr">
        <is>
          <t>11:30</t>
        </is>
      </c>
      <c r="G7" s="8" t="inlineStr">
        <is>
          <t>Kothrud</t>
        </is>
      </c>
    </row>
    <row r="8">
      <c r="A8" s="7" t="n">
        <v>46353</v>
      </c>
      <c r="B8" s="8" t="inlineStr">
        <is>
          <t>Corporate lunch</t>
        </is>
      </c>
      <c r="C8" s="8" t="inlineStr">
        <is>
          <t>Vertex Tools</t>
        </is>
      </c>
      <c r="D8" s="8" t="n">
        <v>180</v>
      </c>
      <c r="E8" s="8" t="inlineStr">
        <is>
          <t>Lunch</t>
        </is>
      </c>
      <c r="F8" s="8" t="inlineStr">
        <is>
          <t>12:15</t>
        </is>
      </c>
      <c r="G8" s="8" t="inlineStr">
        <is>
          <t>Hinjewadi</t>
        </is>
      </c>
    </row>
    <row r="9">
      <c r="A9" s="7" t="n">
        <v>46354</v>
      </c>
      <c r="B9" s="8" t="inlineStr">
        <is>
          <t>Sangeet dinner</t>
        </is>
      </c>
      <c r="C9" s="8" t="inlineStr">
        <is>
          <t>Deshpande</t>
        </is>
      </c>
      <c r="D9" s="8" t="n">
        <v>500</v>
      </c>
      <c r="E9" s="8" t="inlineStr">
        <is>
          <t>Dinner</t>
        </is>
      </c>
      <c r="F9" s="8" t="inlineStr">
        <is>
          <t>18:00</t>
        </is>
      </c>
      <c r="G9" s="8" t="inlineStr">
        <is>
          <t>Baner</t>
        </is>
      </c>
    </row>
    <row r="10">
      <c r="A10" s="7" t="n">
        <v>46354</v>
      </c>
      <c r="B10" s="8" t="inlineStr">
        <is>
          <t>Wedding lunch</t>
        </is>
      </c>
      <c r="C10" s="8" t="inlineStr">
        <is>
          <t>Joshi</t>
        </is>
      </c>
      <c r="D10" s="8" t="n">
        <v>650</v>
      </c>
      <c r="E10" s="8" t="inlineStr">
        <is>
          <t>Lunch</t>
        </is>
      </c>
      <c r="F10" s="8" t="inlineStr">
        <is>
          <t>10:30</t>
        </is>
      </c>
      <c r="G10" s="8" t="inlineStr">
        <is>
          <t>Camp</t>
        </is>
      </c>
    </row>
    <row r="11">
      <c r="A11" s="7" t="n">
        <v>46354</v>
      </c>
      <c r="B11" s="8" t="inlineStr">
        <is>
          <t>Housewarming lunch</t>
        </is>
      </c>
      <c r="C11" s="8" t="inlineStr">
        <is>
          <t>Rao</t>
        </is>
      </c>
      <c r="D11" s="8" t="n">
        <v>120</v>
      </c>
      <c r="E11" s="8" t="inlineStr">
        <is>
          <t>Lunch</t>
        </is>
      </c>
      <c r="F11" s="8" t="inlineStr">
        <is>
          <t>11:00</t>
        </is>
      </c>
      <c r="G11" s="8" t="inlineStr">
        <is>
          <t>Aundh</t>
        </is>
      </c>
    </row>
    <row r="12">
      <c r="A12" s="7" t="n">
        <v>46355</v>
      </c>
      <c r="B12" s="8" t="inlineStr">
        <is>
          <t>Reception dinner</t>
        </is>
      </c>
      <c r="C12" s="8" t="inlineStr">
        <is>
          <t>Kulkarni</t>
        </is>
      </c>
      <c r="D12" s="8" t="n">
        <v>700</v>
      </c>
      <c r="E12" s="8" t="inlineStr">
        <is>
          <t>Dinner</t>
        </is>
      </c>
      <c r="F12" s="8" t="inlineStr">
        <is>
          <t>17:30</t>
        </is>
      </c>
      <c r="G12" s="8" t="inlineStr">
        <is>
          <t>Wakad</t>
        </is>
      </c>
    </row>
    <row r="13">
      <c r="A13" s="7" t="n">
        <v>46355</v>
      </c>
      <c r="B13" s="8" t="inlineStr">
        <is>
          <t>Kitty party</t>
        </is>
      </c>
      <c r="C13" s="8" t="inlineStr">
        <is>
          <t>Ladies club</t>
        </is>
      </c>
      <c r="D13" s="8" t="n">
        <v>60</v>
      </c>
      <c r="E13" s="8" t="inlineStr">
        <is>
          <t>Lunch</t>
        </is>
      </c>
      <c r="F13" s="8" t="inlineStr">
        <is>
          <t>12:00</t>
        </is>
      </c>
      <c r="G13" s="8" t="inlineStr">
        <is>
          <t>Pashan</t>
        </is>
      </c>
    </row>
    <row r="14">
      <c r="A14" s="8" t="n"/>
      <c r="B14" s="8" t="n"/>
      <c r="C14" s="8" t="n"/>
      <c r="D14" s="8" t="n"/>
      <c r="E14" s="8" t="n"/>
      <c r="F14" s="8" t="n"/>
      <c r="G14" s="8" t="n"/>
    </row>
    <row r="15">
      <c r="A15" s="8" t="n"/>
      <c r="B15" s="8" t="n"/>
      <c r="C15" s="8" t="n"/>
      <c r="D15" s="8" t="n"/>
      <c r="E15" s="8" t="n"/>
      <c r="F15" s="8" t="n"/>
      <c r="G15" s="8" t="n"/>
    </row>
    <row r="16">
      <c r="A16" s="8" t="n"/>
      <c r="B16" s="8" t="n"/>
      <c r="C16" s="8" t="n"/>
      <c r="D16" s="8" t="n"/>
      <c r="E16" s="8" t="n"/>
      <c r="F16" s="8" t="n"/>
      <c r="G16" s="8" t="n"/>
    </row>
    <row r="17">
      <c r="A17" s="8" t="n"/>
      <c r="B17" s="8" t="n"/>
      <c r="C17" s="8" t="n"/>
      <c r="D17" s="8" t="n"/>
      <c r="E17" s="8" t="n"/>
      <c r="F17" s="8" t="n"/>
      <c r="G17" s="8" t="n"/>
    </row>
    <row r="18">
      <c r="A18" s="8" t="n"/>
      <c r="B18" s="8" t="n"/>
      <c r="C18" s="8" t="n"/>
      <c r="D18" s="8" t="n"/>
      <c r="E18" s="8" t="n"/>
      <c r="F18" s="8" t="n"/>
      <c r="G18" s="8" t="n"/>
    </row>
    <row r="19">
      <c r="A19" s="8" t="n"/>
      <c r="B19" s="8" t="n"/>
      <c r="C19" s="8" t="n"/>
      <c r="D19" s="8" t="n"/>
      <c r="E19" s="8" t="n"/>
      <c r="F19" s="8" t="n"/>
      <c r="G19" s="8" t="n"/>
    </row>
    <row r="20">
      <c r="A20" s="8" t="n"/>
      <c r="B20" s="8" t="n"/>
      <c r="C20" s="8" t="n"/>
      <c r="D20" s="8" t="n"/>
      <c r="E20" s="8" t="n"/>
      <c r="F20" s="8" t="n"/>
      <c r="G20" s="8" t="n"/>
    </row>
    <row r="22">
      <c r="A22" s="6" t="inlineStr">
        <is>
          <t>Day</t>
        </is>
      </c>
      <c r="B22" s="6" t="inlineStr">
        <is>
          <t>Date</t>
        </is>
      </c>
      <c r="C22" s="6" t="inlineStr">
        <is>
          <t>Events</t>
        </is>
      </c>
      <c r="D22" s="6" t="inlineStr">
        <is>
          <t>Guests</t>
        </is>
      </c>
      <c r="E22" s="6" t="inlineStr">
        <is>
          <t>Capacity used (%)</t>
        </is>
      </c>
      <c r="F22" s="6" t="inlineStr">
        <is>
          <t>Check</t>
        </is>
      </c>
    </row>
    <row r="23">
      <c r="A23" s="9">
        <f>TEXT(B23,"ddd")</f>
        <v/>
      </c>
      <c r="B23" s="10">
        <f>$B$3+0</f>
        <v/>
      </c>
      <c r="C23" s="11">
        <f>COUNTIF($A$7:$A$20,B23)</f>
        <v/>
      </c>
      <c r="D23" s="12">
        <f>SUMIF($A$7:$A$20,B23,$D$7:$D$20)</f>
        <v/>
      </c>
      <c r="E23" s="13">
        <f>ROUND(D23/$B$4*100,0)</f>
        <v/>
      </c>
      <c r="F23" s="9">
        <f>IF(D23=0,"Free",IF(D23&gt;$B$4,"Over capacity: add a kitchen or turn one away",IF(D23&gt;$B$4*0.85,"Tight: prep timeline needed","OK")))</f>
        <v/>
      </c>
    </row>
    <row r="24">
      <c r="A24" s="9">
        <f>TEXT(B24,"ddd")</f>
        <v/>
      </c>
      <c r="B24" s="10">
        <f>$B$3+1</f>
        <v/>
      </c>
      <c r="C24" s="11">
        <f>COUNTIF($A$7:$A$20,B24)</f>
        <v/>
      </c>
      <c r="D24" s="12">
        <f>SUMIF($A$7:$A$20,B24,$D$7:$D$20)</f>
        <v/>
      </c>
      <c r="E24" s="13">
        <f>ROUND(D24/$B$4*100,0)</f>
        <v/>
      </c>
      <c r="F24" s="9">
        <f>IF(D24=0,"Free",IF(D24&gt;$B$4,"Over capacity: add a kitchen or turn one away",IF(D24&gt;$B$4*0.85,"Tight: prep timeline needed","OK")))</f>
        <v/>
      </c>
    </row>
    <row r="25">
      <c r="A25" s="9">
        <f>TEXT(B25,"ddd")</f>
        <v/>
      </c>
      <c r="B25" s="10">
        <f>$B$3+2</f>
        <v/>
      </c>
      <c r="C25" s="11">
        <f>COUNTIF($A$7:$A$20,B25)</f>
        <v/>
      </c>
      <c r="D25" s="12">
        <f>SUMIF($A$7:$A$20,B25,$D$7:$D$20)</f>
        <v/>
      </c>
      <c r="E25" s="13">
        <f>ROUND(D25/$B$4*100,0)</f>
        <v/>
      </c>
      <c r="F25" s="9">
        <f>IF(D25=0,"Free",IF(D25&gt;$B$4,"Over capacity: add a kitchen or turn one away",IF(D25&gt;$B$4*0.85,"Tight: prep timeline needed","OK")))</f>
        <v/>
      </c>
    </row>
    <row r="26">
      <c r="A26" s="9">
        <f>TEXT(B26,"ddd")</f>
        <v/>
      </c>
      <c r="B26" s="10">
        <f>$B$3+3</f>
        <v/>
      </c>
      <c r="C26" s="11">
        <f>COUNTIF($A$7:$A$20,B26)</f>
        <v/>
      </c>
      <c r="D26" s="12">
        <f>SUMIF($A$7:$A$20,B26,$D$7:$D$20)</f>
        <v/>
      </c>
      <c r="E26" s="13">
        <f>ROUND(D26/$B$4*100,0)</f>
        <v/>
      </c>
      <c r="F26" s="9">
        <f>IF(D26=0,"Free",IF(D26&gt;$B$4,"Over capacity: add a kitchen or turn one away",IF(D26&gt;$B$4*0.85,"Tight: prep timeline needed","OK")))</f>
        <v/>
      </c>
    </row>
    <row r="27">
      <c r="A27" s="9">
        <f>TEXT(B27,"ddd")</f>
        <v/>
      </c>
      <c r="B27" s="10">
        <f>$B$3+4</f>
        <v/>
      </c>
      <c r="C27" s="11">
        <f>COUNTIF($A$7:$A$20,B27)</f>
        <v/>
      </c>
      <c r="D27" s="12">
        <f>SUMIF($A$7:$A$20,B27,$D$7:$D$20)</f>
        <v/>
      </c>
      <c r="E27" s="13">
        <f>ROUND(D27/$B$4*100,0)</f>
        <v/>
      </c>
      <c r="F27" s="9">
        <f>IF(D27=0,"Free",IF(D27&gt;$B$4,"Over capacity: add a kitchen or turn one away",IF(D27&gt;$B$4*0.85,"Tight: prep timeline needed","OK")))</f>
        <v/>
      </c>
    </row>
    <row r="28">
      <c r="A28" s="9">
        <f>TEXT(B28,"ddd")</f>
        <v/>
      </c>
      <c r="B28" s="10">
        <f>$B$3+5</f>
        <v/>
      </c>
      <c r="C28" s="11">
        <f>COUNTIF($A$7:$A$20,B28)</f>
        <v/>
      </c>
      <c r="D28" s="12">
        <f>SUMIF($A$7:$A$20,B28,$D$7:$D$20)</f>
        <v/>
      </c>
      <c r="E28" s="13">
        <f>ROUND(D28/$B$4*100,0)</f>
        <v/>
      </c>
      <c r="F28" s="9">
        <f>IF(D28=0,"Free",IF(D28&gt;$B$4,"Over capacity: add a kitchen or turn one away",IF(D28&gt;$B$4*0.85,"Tight: prep timeline needed","OK")))</f>
        <v/>
      </c>
    </row>
    <row r="29">
      <c r="A29" s="9">
        <f>TEXT(B29,"ddd")</f>
        <v/>
      </c>
      <c r="B29" s="10">
        <f>$B$3+6</f>
        <v/>
      </c>
      <c r="C29" s="11">
        <f>COUNTIF($A$7:$A$20,B29)</f>
        <v/>
      </c>
      <c r="D29" s="12">
        <f>SUMIF($A$7:$A$20,B29,$D$7:$D$20)</f>
        <v/>
      </c>
      <c r="E29" s="13">
        <f>ROUND(D29/$B$4*100,0)</f>
        <v/>
      </c>
      <c r="F29" s="9">
        <f>IF(D29=0,"Free",IF(D29&gt;$B$4,"Over capacity: add a kitchen or turn one away",IF(D29&gt;$B$4*0.85,"Tight: prep timeline needed","OK")))</f>
        <v/>
      </c>
    </row>
    <row r="31">
      <c r="A31" t="inlineStr">
        <is>
          <t>Guests this week</t>
        </is>
      </c>
      <c r="D31" s="12">
        <f>SUM(D23:D29)</f>
        <v/>
      </c>
    </row>
    <row r="32">
      <c r="A32" t="inlineStr">
        <is>
          <t>Days over capacity</t>
        </is>
      </c>
      <c r="D32" s="11">
        <f>COUNTIF(F23:F29,"Over*")</f>
        <v/>
      </c>
    </row>
  </sheetData>
  <dataValidations count="1">
    <dataValidation sqref="E7:E20" showDropDown="0" showInputMessage="0" showErrorMessage="0" allowBlank="1" type="list">
      <formula1>"Breakfast,Lunch,Snacks,Dinner"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0" customWidth="1" min="1" max="1"/>
    <col width="26" customWidth="1" min="2" max="2"/>
    <col width="10" customWidth="1" min="3" max="3"/>
    <col width="10" customWidth="1" min="4" max="4"/>
    <col width="10" customWidth="1" min="5" max="5"/>
    <col width="10" customWidth="1" min="6" max="6"/>
    <col width="10" customWidth="1" min="7" max="7"/>
    <col width="12" customWidth="1" min="8" max="8"/>
    <col width="16" customWidth="1" min="9" max="9"/>
  </cols>
  <sheetData>
    <row r="1">
      <c r="A1" s="1" t="inlineStr">
        <is>
          <t>Staff roster</t>
        </is>
      </c>
    </row>
    <row r="2">
      <c r="A2" s="3" t="inlineStr">
        <is>
          <t>Staff per event come from the Week Board. Change norms and wages in the yellow cells.</t>
        </is>
      </c>
    </row>
    <row r="3">
      <c r="A3" t="inlineStr">
        <is>
          <t>Guests per steward</t>
        </is>
      </c>
      <c r="B3" s="8" t="n">
        <v>28</v>
      </c>
      <c r="D3" t="inlineStr">
        <is>
          <t>Wage per steward per shift (Rs)</t>
        </is>
      </c>
      <c r="E3" s="5" t="n">
        <v>800</v>
      </c>
    </row>
    <row r="4">
      <c r="A4" t="inlineStr">
        <is>
          <t>Stewards per captain</t>
        </is>
      </c>
      <c r="B4" s="8" t="n">
        <v>10</v>
      </c>
      <c r="D4" t="inlineStr">
        <is>
          <t>Wage per captain per shift (Rs)</t>
        </is>
      </c>
      <c r="E4" s="5" t="n">
        <v>1200</v>
      </c>
    </row>
    <row r="5">
      <c r="A5" t="inlineStr">
        <is>
          <t>Guests per cook (main kitchen)</t>
        </is>
      </c>
      <c r="B5" s="8" t="n">
        <v>60</v>
      </c>
      <c r="D5" t="inlineStr">
        <is>
          <t>Wage per cook per shift (Rs)</t>
        </is>
      </c>
      <c r="E5" s="5" t="n">
        <v>1600</v>
      </c>
    </row>
    <row r="6">
      <c r="A6" t="inlineStr">
        <is>
          <t>Guests per helper</t>
        </is>
      </c>
      <c r="B6" s="8" t="n">
        <v>35</v>
      </c>
      <c r="D6" t="inlineStr">
        <is>
          <t>Wage per helper per shift (Rs)</t>
        </is>
      </c>
      <c r="E6" s="5" t="n">
        <v>700</v>
      </c>
    </row>
    <row r="8">
      <c r="A8" t="inlineStr">
        <is>
          <t>Staff on your books for the busiest day</t>
        </is>
      </c>
      <c r="B8" s="8" t="n">
        <v>60</v>
      </c>
    </row>
    <row r="10">
      <c r="A10" s="6" t="inlineStr">
        <is>
          <t>Date</t>
        </is>
      </c>
      <c r="B10" s="6" t="inlineStr">
        <is>
          <t>Event</t>
        </is>
      </c>
      <c r="C10" s="6" t="inlineStr">
        <is>
          <t>Guests</t>
        </is>
      </c>
      <c r="D10" s="6" t="inlineStr">
        <is>
          <t>Stewards</t>
        </is>
      </c>
      <c r="E10" s="6" t="inlineStr">
        <is>
          <t>Captains</t>
        </is>
      </c>
      <c r="F10" s="6" t="inlineStr">
        <is>
          <t>Cooks</t>
        </is>
      </c>
      <c r="G10" s="6" t="inlineStr">
        <is>
          <t>Helpers</t>
        </is>
      </c>
      <c r="H10" s="6" t="inlineStr">
        <is>
          <t>Total staff</t>
        </is>
      </c>
      <c r="I10" s="6" t="inlineStr">
        <is>
          <t>Staff cost (Rs)</t>
        </is>
      </c>
    </row>
    <row r="11">
      <c r="A11" s="10">
        <f>IF('Week Board'!A7="","",'Week Board'!A7)</f>
        <v/>
      </c>
      <c r="B11" s="9">
        <f>IF('Week Board'!B7="","",'Week Board'!B7)</f>
        <v/>
      </c>
      <c r="C11" s="12">
        <f>IF('Week Board'!D7="",0,'Week Board'!D7)</f>
        <v/>
      </c>
      <c r="D11" s="11">
        <f>IF(C11=0,0,ROUNDUP(C11/$B$3,0))</f>
        <v/>
      </c>
      <c r="E11" s="11">
        <f>IF(C11=0,0,ROUNDUP(D11/$B$4,0))</f>
        <v/>
      </c>
      <c r="F11" s="11">
        <f>IF(C11=0,0,ROUNDUP(C11/$B$5,0))</f>
        <v/>
      </c>
      <c r="G11" s="11">
        <f>IF(C11=0,0,ROUNDUP(C11/$B$6,0))</f>
        <v/>
      </c>
      <c r="H11" s="11">
        <f>SUM(D11:G11)</f>
        <v/>
      </c>
      <c r="I11" s="12">
        <f>D11*$E$3+E11*$E$4+F11*$E$5+G11*$E$6</f>
        <v/>
      </c>
    </row>
    <row r="12">
      <c r="A12" s="10">
        <f>IF('Week Board'!A8="","",'Week Board'!A8)</f>
        <v/>
      </c>
      <c r="B12" s="9">
        <f>IF('Week Board'!B8="","",'Week Board'!B8)</f>
        <v/>
      </c>
      <c r="C12" s="12">
        <f>IF('Week Board'!D8="",0,'Week Board'!D8)</f>
        <v/>
      </c>
      <c r="D12" s="11">
        <f>IF(C12=0,0,ROUNDUP(C12/$B$3,0))</f>
        <v/>
      </c>
      <c r="E12" s="11">
        <f>IF(C12=0,0,ROUNDUP(D12/$B$4,0))</f>
        <v/>
      </c>
      <c r="F12" s="11">
        <f>IF(C12=0,0,ROUNDUP(C12/$B$5,0))</f>
        <v/>
      </c>
      <c r="G12" s="11">
        <f>IF(C12=0,0,ROUNDUP(C12/$B$6,0))</f>
        <v/>
      </c>
      <c r="H12" s="11">
        <f>SUM(D12:G12)</f>
        <v/>
      </c>
      <c r="I12" s="12">
        <f>D12*$E$3+E12*$E$4+F12*$E$5+G12*$E$6</f>
        <v/>
      </c>
    </row>
    <row r="13">
      <c r="A13" s="10">
        <f>IF('Week Board'!A9="","",'Week Board'!A9)</f>
        <v/>
      </c>
      <c r="B13" s="9">
        <f>IF('Week Board'!B9="","",'Week Board'!B9)</f>
        <v/>
      </c>
      <c r="C13" s="12">
        <f>IF('Week Board'!D9="",0,'Week Board'!D9)</f>
        <v/>
      </c>
      <c r="D13" s="11">
        <f>IF(C13=0,0,ROUNDUP(C13/$B$3,0))</f>
        <v/>
      </c>
      <c r="E13" s="11">
        <f>IF(C13=0,0,ROUNDUP(D13/$B$4,0))</f>
        <v/>
      </c>
      <c r="F13" s="11">
        <f>IF(C13=0,0,ROUNDUP(C13/$B$5,0))</f>
        <v/>
      </c>
      <c r="G13" s="11">
        <f>IF(C13=0,0,ROUNDUP(C13/$B$6,0))</f>
        <v/>
      </c>
      <c r="H13" s="11">
        <f>SUM(D13:G13)</f>
        <v/>
      </c>
      <c r="I13" s="12">
        <f>D13*$E$3+E13*$E$4+F13*$E$5+G13*$E$6</f>
        <v/>
      </c>
    </row>
    <row r="14">
      <c r="A14" s="10">
        <f>IF('Week Board'!A10="","",'Week Board'!A10)</f>
        <v/>
      </c>
      <c r="B14" s="9">
        <f>IF('Week Board'!B10="","",'Week Board'!B10)</f>
        <v/>
      </c>
      <c r="C14" s="12">
        <f>IF('Week Board'!D10="",0,'Week Board'!D10)</f>
        <v/>
      </c>
      <c r="D14" s="11">
        <f>IF(C14=0,0,ROUNDUP(C14/$B$3,0))</f>
        <v/>
      </c>
      <c r="E14" s="11">
        <f>IF(C14=0,0,ROUNDUP(D14/$B$4,0))</f>
        <v/>
      </c>
      <c r="F14" s="11">
        <f>IF(C14=0,0,ROUNDUP(C14/$B$5,0))</f>
        <v/>
      </c>
      <c r="G14" s="11">
        <f>IF(C14=0,0,ROUNDUP(C14/$B$6,0))</f>
        <v/>
      </c>
      <c r="H14" s="11">
        <f>SUM(D14:G14)</f>
        <v/>
      </c>
      <c r="I14" s="12">
        <f>D14*$E$3+E14*$E$4+F14*$E$5+G14*$E$6</f>
        <v/>
      </c>
    </row>
    <row r="15">
      <c r="A15" s="10">
        <f>IF('Week Board'!A11="","",'Week Board'!A11)</f>
        <v/>
      </c>
      <c r="B15" s="9">
        <f>IF('Week Board'!B11="","",'Week Board'!B11)</f>
        <v/>
      </c>
      <c r="C15" s="12">
        <f>IF('Week Board'!D11="",0,'Week Board'!D11)</f>
        <v/>
      </c>
      <c r="D15" s="11">
        <f>IF(C15=0,0,ROUNDUP(C15/$B$3,0))</f>
        <v/>
      </c>
      <c r="E15" s="11">
        <f>IF(C15=0,0,ROUNDUP(D15/$B$4,0))</f>
        <v/>
      </c>
      <c r="F15" s="11">
        <f>IF(C15=0,0,ROUNDUP(C15/$B$5,0))</f>
        <v/>
      </c>
      <c r="G15" s="11">
        <f>IF(C15=0,0,ROUNDUP(C15/$B$6,0))</f>
        <v/>
      </c>
      <c r="H15" s="11">
        <f>SUM(D15:G15)</f>
        <v/>
      </c>
      <c r="I15" s="12">
        <f>D15*$E$3+E15*$E$4+F15*$E$5+G15*$E$6</f>
        <v/>
      </c>
    </row>
    <row r="16">
      <c r="A16" s="10">
        <f>IF('Week Board'!A12="","",'Week Board'!A12)</f>
        <v/>
      </c>
      <c r="B16" s="9">
        <f>IF('Week Board'!B12="","",'Week Board'!B12)</f>
        <v/>
      </c>
      <c r="C16" s="12">
        <f>IF('Week Board'!D12="",0,'Week Board'!D12)</f>
        <v/>
      </c>
      <c r="D16" s="11">
        <f>IF(C16=0,0,ROUNDUP(C16/$B$3,0))</f>
        <v/>
      </c>
      <c r="E16" s="11">
        <f>IF(C16=0,0,ROUNDUP(D16/$B$4,0))</f>
        <v/>
      </c>
      <c r="F16" s="11">
        <f>IF(C16=0,0,ROUNDUP(C16/$B$5,0))</f>
        <v/>
      </c>
      <c r="G16" s="11">
        <f>IF(C16=0,0,ROUNDUP(C16/$B$6,0))</f>
        <v/>
      </c>
      <c r="H16" s="11">
        <f>SUM(D16:G16)</f>
        <v/>
      </c>
      <c r="I16" s="12">
        <f>D16*$E$3+E16*$E$4+F16*$E$5+G16*$E$6</f>
        <v/>
      </c>
    </row>
    <row r="17">
      <c r="A17" s="10">
        <f>IF('Week Board'!A13="","",'Week Board'!A13)</f>
        <v/>
      </c>
      <c r="B17" s="9">
        <f>IF('Week Board'!B13="","",'Week Board'!B13)</f>
        <v/>
      </c>
      <c r="C17" s="12">
        <f>IF('Week Board'!D13="",0,'Week Board'!D13)</f>
        <v/>
      </c>
      <c r="D17" s="11">
        <f>IF(C17=0,0,ROUNDUP(C17/$B$3,0))</f>
        <v/>
      </c>
      <c r="E17" s="11">
        <f>IF(C17=0,0,ROUNDUP(D17/$B$4,0))</f>
        <v/>
      </c>
      <c r="F17" s="11">
        <f>IF(C17=0,0,ROUNDUP(C17/$B$5,0))</f>
        <v/>
      </c>
      <c r="G17" s="11">
        <f>IF(C17=0,0,ROUNDUP(C17/$B$6,0))</f>
        <v/>
      </c>
      <c r="H17" s="11">
        <f>SUM(D17:G17)</f>
        <v/>
      </c>
      <c r="I17" s="12">
        <f>D17*$E$3+E17*$E$4+F17*$E$5+G17*$E$6</f>
        <v/>
      </c>
    </row>
    <row r="18">
      <c r="A18" s="10">
        <f>IF('Week Board'!A14="","",'Week Board'!A14)</f>
        <v/>
      </c>
      <c r="B18" s="9">
        <f>IF('Week Board'!B14="","",'Week Board'!B14)</f>
        <v/>
      </c>
      <c r="C18" s="12">
        <f>IF('Week Board'!D14="",0,'Week Board'!D14)</f>
        <v/>
      </c>
      <c r="D18" s="11">
        <f>IF(C18=0,0,ROUNDUP(C18/$B$3,0))</f>
        <v/>
      </c>
      <c r="E18" s="11">
        <f>IF(C18=0,0,ROUNDUP(D18/$B$4,0))</f>
        <v/>
      </c>
      <c r="F18" s="11">
        <f>IF(C18=0,0,ROUNDUP(C18/$B$5,0))</f>
        <v/>
      </c>
      <c r="G18" s="11">
        <f>IF(C18=0,0,ROUNDUP(C18/$B$6,0))</f>
        <v/>
      </c>
      <c r="H18" s="11">
        <f>SUM(D18:G18)</f>
        <v/>
      </c>
      <c r="I18" s="12">
        <f>D18*$E$3+E18*$E$4+F18*$E$5+G18*$E$6</f>
        <v/>
      </c>
    </row>
    <row r="19">
      <c r="A19" s="10">
        <f>IF('Week Board'!A15="","",'Week Board'!A15)</f>
        <v/>
      </c>
      <c r="B19" s="9">
        <f>IF('Week Board'!B15="","",'Week Board'!B15)</f>
        <v/>
      </c>
      <c r="C19" s="12">
        <f>IF('Week Board'!D15="",0,'Week Board'!D15)</f>
        <v/>
      </c>
      <c r="D19" s="11">
        <f>IF(C19=0,0,ROUNDUP(C19/$B$3,0))</f>
        <v/>
      </c>
      <c r="E19" s="11">
        <f>IF(C19=0,0,ROUNDUP(D19/$B$4,0))</f>
        <v/>
      </c>
      <c r="F19" s="11">
        <f>IF(C19=0,0,ROUNDUP(C19/$B$5,0))</f>
        <v/>
      </c>
      <c r="G19" s="11">
        <f>IF(C19=0,0,ROUNDUP(C19/$B$6,0))</f>
        <v/>
      </c>
      <c r="H19" s="11">
        <f>SUM(D19:G19)</f>
        <v/>
      </c>
      <c r="I19" s="12">
        <f>D19*$E$3+E19*$E$4+F19*$E$5+G19*$E$6</f>
        <v/>
      </c>
    </row>
    <row r="20">
      <c r="A20" s="10">
        <f>IF('Week Board'!A16="","",'Week Board'!A16)</f>
        <v/>
      </c>
      <c r="B20" s="9">
        <f>IF('Week Board'!B16="","",'Week Board'!B16)</f>
        <v/>
      </c>
      <c r="C20" s="12">
        <f>IF('Week Board'!D16="",0,'Week Board'!D16)</f>
        <v/>
      </c>
      <c r="D20" s="11">
        <f>IF(C20=0,0,ROUNDUP(C20/$B$3,0))</f>
        <v/>
      </c>
      <c r="E20" s="11">
        <f>IF(C20=0,0,ROUNDUP(D20/$B$4,0))</f>
        <v/>
      </c>
      <c r="F20" s="11">
        <f>IF(C20=0,0,ROUNDUP(C20/$B$5,0))</f>
        <v/>
      </c>
      <c r="G20" s="11">
        <f>IF(C20=0,0,ROUNDUP(C20/$B$6,0))</f>
        <v/>
      </c>
      <c r="H20" s="11">
        <f>SUM(D20:G20)</f>
        <v/>
      </c>
      <c r="I20" s="12">
        <f>D20*$E$3+E20*$E$4+F20*$E$5+G20*$E$6</f>
        <v/>
      </c>
    </row>
    <row r="21">
      <c r="A21" s="10">
        <f>IF('Week Board'!A17="","",'Week Board'!A17)</f>
        <v/>
      </c>
      <c r="B21" s="9">
        <f>IF('Week Board'!B17="","",'Week Board'!B17)</f>
        <v/>
      </c>
      <c r="C21" s="12">
        <f>IF('Week Board'!D17="",0,'Week Board'!D17)</f>
        <v/>
      </c>
      <c r="D21" s="11">
        <f>IF(C21=0,0,ROUNDUP(C21/$B$3,0))</f>
        <v/>
      </c>
      <c r="E21" s="11">
        <f>IF(C21=0,0,ROUNDUP(D21/$B$4,0))</f>
        <v/>
      </c>
      <c r="F21" s="11">
        <f>IF(C21=0,0,ROUNDUP(C21/$B$5,0))</f>
        <v/>
      </c>
      <c r="G21" s="11">
        <f>IF(C21=0,0,ROUNDUP(C21/$B$6,0))</f>
        <v/>
      </c>
      <c r="H21" s="11">
        <f>SUM(D21:G21)</f>
        <v/>
      </c>
      <c r="I21" s="12">
        <f>D21*$E$3+E21*$E$4+F21*$E$5+G21*$E$6</f>
        <v/>
      </c>
    </row>
    <row r="22">
      <c r="A22" s="10">
        <f>IF('Week Board'!A18="","",'Week Board'!A18)</f>
        <v/>
      </c>
      <c r="B22" s="9">
        <f>IF('Week Board'!B18="","",'Week Board'!B18)</f>
        <v/>
      </c>
      <c r="C22" s="12">
        <f>IF('Week Board'!D18="",0,'Week Board'!D18)</f>
        <v/>
      </c>
      <c r="D22" s="11">
        <f>IF(C22=0,0,ROUNDUP(C22/$B$3,0))</f>
        <v/>
      </c>
      <c r="E22" s="11">
        <f>IF(C22=0,0,ROUNDUP(D22/$B$4,0))</f>
        <v/>
      </c>
      <c r="F22" s="11">
        <f>IF(C22=0,0,ROUNDUP(C22/$B$5,0))</f>
        <v/>
      </c>
      <c r="G22" s="11">
        <f>IF(C22=0,0,ROUNDUP(C22/$B$6,0))</f>
        <v/>
      </c>
      <c r="H22" s="11">
        <f>SUM(D22:G22)</f>
        <v/>
      </c>
      <c r="I22" s="12">
        <f>D22*$E$3+E22*$E$4+F22*$E$5+G22*$E$6</f>
        <v/>
      </c>
    </row>
    <row r="23">
      <c r="A23" s="10">
        <f>IF('Week Board'!A19="","",'Week Board'!A19)</f>
        <v/>
      </c>
      <c r="B23" s="9">
        <f>IF('Week Board'!B19="","",'Week Board'!B19)</f>
        <v/>
      </c>
      <c r="C23" s="12">
        <f>IF('Week Board'!D19="",0,'Week Board'!D19)</f>
        <v/>
      </c>
      <c r="D23" s="11">
        <f>IF(C23=0,0,ROUNDUP(C23/$B$3,0))</f>
        <v/>
      </c>
      <c r="E23" s="11">
        <f>IF(C23=0,0,ROUNDUP(D23/$B$4,0))</f>
        <v/>
      </c>
      <c r="F23" s="11">
        <f>IF(C23=0,0,ROUNDUP(C23/$B$5,0))</f>
        <v/>
      </c>
      <c r="G23" s="11">
        <f>IF(C23=0,0,ROUNDUP(C23/$B$6,0))</f>
        <v/>
      </c>
      <c r="H23" s="11">
        <f>SUM(D23:G23)</f>
        <v/>
      </c>
      <c r="I23" s="12">
        <f>D23*$E$3+E23*$E$4+F23*$E$5+G23*$E$6</f>
        <v/>
      </c>
    </row>
    <row r="24">
      <c r="A24" s="10">
        <f>IF('Week Board'!A20="","",'Week Board'!A20)</f>
        <v/>
      </c>
      <c r="B24" s="9">
        <f>IF('Week Board'!B20="","",'Week Board'!B20)</f>
        <v/>
      </c>
      <c r="C24" s="12">
        <f>IF('Week Board'!D20="",0,'Week Board'!D20)</f>
        <v/>
      </c>
      <c r="D24" s="11">
        <f>IF(C24=0,0,ROUNDUP(C24/$B$3,0))</f>
        <v/>
      </c>
      <c r="E24" s="11">
        <f>IF(C24=0,0,ROUNDUP(D24/$B$4,0))</f>
        <v/>
      </c>
      <c r="F24" s="11">
        <f>IF(C24=0,0,ROUNDUP(C24/$B$5,0))</f>
        <v/>
      </c>
      <c r="G24" s="11">
        <f>IF(C24=0,0,ROUNDUP(C24/$B$6,0))</f>
        <v/>
      </c>
      <c r="H24" s="11">
        <f>SUM(D24:G24)</f>
        <v/>
      </c>
      <c r="I24" s="12">
        <f>D24*$E$3+E24*$E$4+F24*$E$5+G24*$E$6</f>
        <v/>
      </c>
    </row>
    <row r="26">
      <c r="A26" s="6" t="inlineStr">
        <is>
          <t>Day</t>
        </is>
      </c>
      <c r="B26" s="6" t="inlineStr">
        <is>
          <t>Date</t>
        </is>
      </c>
      <c r="C26" s="6" t="inlineStr">
        <is>
          <t>Staff needed</t>
        </is>
      </c>
      <c r="D26" s="6" t="inlineStr">
        <is>
          <t>Staff available</t>
        </is>
      </c>
      <c r="E26" s="6" t="inlineStr">
        <is>
          <t>Gap</t>
        </is>
      </c>
      <c r="F26" s="6" t="inlineStr">
        <is>
          <t>Staff cost (Rs)</t>
        </is>
      </c>
    </row>
    <row r="27">
      <c r="A27" s="9">
        <f>'Week Board'!A23</f>
        <v/>
      </c>
      <c r="B27" s="10">
        <f>'Week Board'!B23</f>
        <v/>
      </c>
      <c r="C27" s="11">
        <f>SUMIF($A$11:$A$24,B27,$H$11:$H$24)</f>
        <v/>
      </c>
      <c r="D27" s="11">
        <f>$B$8</f>
        <v/>
      </c>
      <c r="E27" s="14">
        <f>IF(C27&gt;D27,D27-C27,0)</f>
        <v/>
      </c>
      <c r="F27" s="12">
        <f>SUMIF($A$11:$A$24,B27,$I$11:$I$24)</f>
        <v/>
      </c>
    </row>
    <row r="28">
      <c r="A28" s="9">
        <f>'Week Board'!A24</f>
        <v/>
      </c>
      <c r="B28" s="10">
        <f>'Week Board'!B24</f>
        <v/>
      </c>
      <c r="C28" s="11">
        <f>SUMIF($A$11:$A$24,B28,$H$11:$H$24)</f>
        <v/>
      </c>
      <c r="D28" s="11">
        <f>$B$8</f>
        <v/>
      </c>
      <c r="E28" s="14">
        <f>IF(C28&gt;D28,D28-C28,0)</f>
        <v/>
      </c>
      <c r="F28" s="12">
        <f>SUMIF($A$11:$A$24,B28,$I$11:$I$24)</f>
        <v/>
      </c>
    </row>
    <row r="29">
      <c r="A29" s="9">
        <f>'Week Board'!A25</f>
        <v/>
      </c>
      <c r="B29" s="10">
        <f>'Week Board'!B25</f>
        <v/>
      </c>
      <c r="C29" s="11">
        <f>SUMIF($A$11:$A$24,B29,$H$11:$H$24)</f>
        <v/>
      </c>
      <c r="D29" s="11">
        <f>$B$8</f>
        <v/>
      </c>
      <c r="E29" s="14">
        <f>IF(C29&gt;D29,D29-C29,0)</f>
        <v/>
      </c>
      <c r="F29" s="12">
        <f>SUMIF($A$11:$A$24,B29,$I$11:$I$24)</f>
        <v/>
      </c>
    </row>
    <row r="30">
      <c r="A30" s="9">
        <f>'Week Board'!A26</f>
        <v/>
      </c>
      <c r="B30" s="10">
        <f>'Week Board'!B26</f>
        <v/>
      </c>
      <c r="C30" s="11">
        <f>SUMIF($A$11:$A$24,B30,$H$11:$H$24)</f>
        <v/>
      </c>
      <c r="D30" s="11">
        <f>$B$8</f>
        <v/>
      </c>
      <c r="E30" s="14">
        <f>IF(C30&gt;D30,D30-C30,0)</f>
        <v/>
      </c>
      <c r="F30" s="12">
        <f>SUMIF($A$11:$A$24,B30,$I$11:$I$24)</f>
        <v/>
      </c>
    </row>
    <row r="31">
      <c r="A31" s="9">
        <f>'Week Board'!A27</f>
        <v/>
      </c>
      <c r="B31" s="10">
        <f>'Week Board'!B27</f>
        <v/>
      </c>
      <c r="C31" s="11">
        <f>SUMIF($A$11:$A$24,B31,$H$11:$H$24)</f>
        <v/>
      </c>
      <c r="D31" s="11">
        <f>$B$8</f>
        <v/>
      </c>
      <c r="E31" s="14">
        <f>IF(C31&gt;D31,D31-C31,0)</f>
        <v/>
      </c>
      <c r="F31" s="12">
        <f>SUMIF($A$11:$A$24,B31,$I$11:$I$24)</f>
        <v/>
      </c>
    </row>
    <row r="32">
      <c r="A32" s="9">
        <f>'Week Board'!A28</f>
        <v/>
      </c>
      <c r="B32" s="10">
        <f>'Week Board'!B28</f>
        <v/>
      </c>
      <c r="C32" s="11">
        <f>SUMIF($A$11:$A$24,B32,$H$11:$H$24)</f>
        <v/>
      </c>
      <c r="D32" s="11">
        <f>$B$8</f>
        <v/>
      </c>
      <c r="E32" s="14">
        <f>IF(C32&gt;D32,D32-C32,0)</f>
        <v/>
      </c>
      <c r="F32" s="12">
        <f>SUMIF($A$11:$A$24,B32,$I$11:$I$24)</f>
        <v/>
      </c>
    </row>
    <row r="33">
      <c r="A33" s="9">
        <f>'Week Board'!A29</f>
        <v/>
      </c>
      <c r="B33" s="10">
        <f>'Week Board'!B29</f>
        <v/>
      </c>
      <c r="C33" s="11">
        <f>SUMIF($A$11:$A$24,B33,$H$11:$H$24)</f>
        <v/>
      </c>
      <c r="D33" s="11">
        <f>$B$8</f>
        <v/>
      </c>
      <c r="E33" s="14">
        <f>IF(C33&gt;D33,D33-C33,0)</f>
        <v/>
      </c>
      <c r="F33" s="12">
        <f>SUMIF($A$11:$A$24,B33,$I$11:$I$24)</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52" customWidth="1" min="1" max="1"/>
    <col width="20" customWidth="1" min="2" max="2"/>
    <col width="20" customWidth="1" min="3" max="3"/>
  </cols>
  <sheetData>
    <row r="1">
      <c r="A1" s="1" t="inlineStr">
        <is>
          <t>Event profit and attendance risk</t>
        </is>
      </c>
    </row>
    <row r="2">
      <c r="A2" s="3" t="inlineStr">
        <is>
          <t>Column B is the plan. Column C repeats it with lower attendance so you can see what a shortfall costs. Revenue is before GST.</t>
        </is>
      </c>
    </row>
    <row r="3">
      <c r="A3" s="6" t="inlineStr">
        <is>
          <t>Input</t>
        </is>
      </c>
      <c r="B3" s="6" t="inlineStr">
        <is>
          <t>Value</t>
        </is>
      </c>
    </row>
    <row r="4">
      <c r="A4" t="inlineStr">
        <is>
          <t>Rate per plate (Rs)</t>
        </is>
      </c>
      <c r="B4" s="5" t="n">
        <v>950</v>
      </c>
    </row>
    <row r="5">
      <c r="A5" t="inlineStr">
        <is>
          <t>Minimum guaranteed guests</t>
        </is>
      </c>
      <c r="B5" s="5" t="n">
        <v>450</v>
      </c>
    </row>
    <row r="6">
      <c r="A6" t="inlineStr">
        <is>
          <t>Live counters revenue (Rs)</t>
        </is>
      </c>
      <c r="B6" s="5" t="n">
        <v>40000</v>
      </c>
    </row>
    <row r="7">
      <c r="A7" t="inlineStr">
        <is>
          <t>Service staff and transport charged to client (Rs)</t>
        </is>
      </c>
      <c r="B7" s="5" t="n">
        <v>35000</v>
      </c>
    </row>
    <row r="8">
      <c r="A8" t="inlineStr">
        <is>
          <t>Raw material per cooked plate (Rs)</t>
        </is>
      </c>
      <c r="B8" s="5" t="n">
        <v>420</v>
      </c>
    </row>
    <row r="9">
      <c r="A9" t="inlineStr">
        <is>
          <t>Extra plates cooked as buffer (%)</t>
        </is>
      </c>
      <c r="B9" s="5" t="n">
        <v>8</v>
      </c>
    </row>
    <row r="10">
      <c r="A10" t="inlineStr">
        <is>
          <t>Disposables per guest (Rs)</t>
        </is>
      </c>
      <c r="B10" s="5" t="n">
        <v>18</v>
      </c>
    </row>
    <row r="11">
      <c r="A11" t="inlineStr">
        <is>
          <t>Gas and fuel (Rs)</t>
        </is>
      </c>
      <c r="B11" s="5" t="n">
        <v>20000</v>
      </c>
    </row>
    <row r="12">
      <c r="A12" t="inlineStr">
        <is>
          <t>Staff cost of the 500-guest event, from Staff Roster (Rs)</t>
        </is>
      </c>
      <c r="B12" s="12">
        <f>'Staff Roster'!I13</f>
        <v/>
      </c>
    </row>
    <row r="13">
      <c r="A13" t="inlineStr">
        <is>
          <t>Transport, loaders and cleaners (Rs)</t>
        </is>
      </c>
      <c r="B13" s="5" t="n">
        <v>21000</v>
      </c>
    </row>
    <row r="14">
      <c r="A14" t="inlineStr">
        <is>
          <t>Crockery and tent hire (Rs)</t>
        </is>
      </c>
      <c r="B14" s="5" t="n">
        <v>22000</v>
      </c>
    </row>
    <row r="15">
      <c r="A15" t="inlineStr">
        <is>
          <t>Miscellaneous (Rs)</t>
        </is>
      </c>
      <c r="B15" s="5" t="n">
        <v>8000</v>
      </c>
    </row>
    <row r="16">
      <c r="A16" t="inlineStr">
        <is>
          <t>Overhead share of revenue (%)</t>
        </is>
      </c>
      <c r="B16" s="5" t="n">
        <v>8</v>
      </c>
    </row>
    <row r="17">
      <c r="A17" t="inlineStr">
        <is>
          <t>GST on catering (%)</t>
        </is>
      </c>
      <c r="B17" s="5" t="n">
        <v>5</v>
      </c>
    </row>
    <row r="20">
      <c r="A20" s="6" t="inlineStr">
        <is>
          <t>Result</t>
        </is>
      </c>
      <c r="B20" s="6" t="inlineStr">
        <is>
          <t>Planned attendance</t>
        </is>
      </c>
      <c r="C20" s="6" t="inlineStr">
        <is>
          <t>Lower attendance</t>
        </is>
      </c>
    </row>
    <row r="21">
      <c r="A21" t="inlineStr">
        <is>
          <t>Attendance (guests)</t>
        </is>
      </c>
      <c r="B21" s="5" t="n">
        <v>500</v>
      </c>
      <c r="C21" s="5" t="n">
        <v>430</v>
      </c>
    </row>
    <row r="22">
      <c r="A22" s="15" t="inlineStr">
        <is>
          <t>Billed guests (higher of attendance and guarantee)</t>
        </is>
      </c>
      <c r="B22" s="12">
        <f>MAX(B21,$B$5)</f>
        <v/>
      </c>
      <c r="C22" s="12">
        <f>MAX(C21,$B$5)</f>
        <v/>
      </c>
    </row>
    <row r="23">
      <c r="A23" s="15" t="inlineStr">
        <is>
          <t>Food revenue</t>
        </is>
      </c>
      <c r="B23" s="12">
        <f>B22*$B$4</f>
        <v/>
      </c>
      <c r="C23" s="12">
        <f>C22*$B$4</f>
        <v/>
      </c>
    </row>
    <row r="24">
      <c r="A24" s="15" t="inlineStr">
        <is>
          <t>Extras and charges billed</t>
        </is>
      </c>
      <c r="B24" s="12">
        <f>$B$6+$B$7</f>
        <v/>
      </c>
      <c r="C24" s="12">
        <f>$B$6+$B$7</f>
        <v/>
      </c>
    </row>
    <row r="25">
      <c r="A25" s="15" t="inlineStr">
        <is>
          <t>Revenue before GST</t>
        </is>
      </c>
      <c r="B25" s="12">
        <f>B23+B24</f>
        <v/>
      </c>
      <c r="C25" s="12">
        <f>C23+C24</f>
        <v/>
      </c>
    </row>
    <row r="26">
      <c r="A26" s="15" t="inlineStr">
        <is>
          <t>GST collected, not income</t>
        </is>
      </c>
      <c r="B26" s="12">
        <f>ROUND(B25*$B$17/100,0)</f>
        <v/>
      </c>
      <c r="C26" s="12">
        <f>ROUND(C25*$B$17/100,0)</f>
        <v/>
      </c>
    </row>
    <row r="27">
      <c r="A27" s="15" t="inlineStr">
        <is>
          <t>Plates cooked</t>
        </is>
      </c>
      <c r="B27" s="12">
        <f>ROUNDUP(B21*(1+$B$9/100),0)</f>
        <v/>
      </c>
      <c r="C27" s="12">
        <f>ROUNDUP(C21*(1+$B$9/100),0)</f>
        <v/>
      </c>
    </row>
    <row r="28">
      <c r="A28" s="15" t="inlineStr">
        <is>
          <t>Raw material</t>
        </is>
      </c>
      <c r="B28" s="12">
        <f>B27*$B$8</f>
        <v/>
      </c>
      <c r="C28" s="12">
        <f>C27*$B$8</f>
        <v/>
      </c>
    </row>
    <row r="29">
      <c r="A29" s="15" t="inlineStr">
        <is>
          <t>Disposables</t>
        </is>
      </c>
      <c r="B29" s="12">
        <f>B21*$B$10</f>
        <v/>
      </c>
      <c r="C29" s="12">
        <f>C21*$B$10</f>
        <v/>
      </c>
    </row>
    <row r="30">
      <c r="A30" s="15" t="inlineStr">
        <is>
          <t>Gas and fuel</t>
        </is>
      </c>
      <c r="B30" s="12">
        <f>$B$11</f>
        <v/>
      </c>
      <c r="C30" s="12">
        <f>$B$11</f>
        <v/>
      </c>
    </row>
    <row r="31">
      <c r="A31" s="15" t="inlineStr">
        <is>
          <t>Staff</t>
        </is>
      </c>
      <c r="B31" s="12">
        <f>$B$12</f>
        <v/>
      </c>
      <c r="C31" s="12">
        <f>$B$12</f>
        <v/>
      </c>
    </row>
    <row r="32">
      <c r="A32" s="15" t="inlineStr">
        <is>
          <t>Transport</t>
        </is>
      </c>
      <c r="B32" s="12">
        <f>$B$13</f>
        <v/>
      </c>
      <c r="C32" s="12">
        <f>$B$13</f>
        <v/>
      </c>
    </row>
    <row r="33">
      <c r="A33" s="15" t="inlineStr">
        <is>
          <t>Crockery and tent hire</t>
        </is>
      </c>
      <c r="B33" s="12">
        <f>$B$14</f>
        <v/>
      </c>
      <c r="C33" s="12">
        <f>$B$14</f>
        <v/>
      </c>
    </row>
    <row r="34">
      <c r="A34" s="15" t="inlineStr">
        <is>
          <t>Miscellaneous</t>
        </is>
      </c>
      <c r="B34" s="12">
        <f>$B$15</f>
        <v/>
      </c>
      <c r="C34" s="12">
        <f>$B$15</f>
        <v/>
      </c>
    </row>
    <row r="35">
      <c r="A35" s="15" t="inlineStr">
        <is>
          <t>Overhead share</t>
        </is>
      </c>
      <c r="B35" s="12">
        <f>ROUND(B25*$B$16/100,0)</f>
        <v/>
      </c>
      <c r="C35" s="12">
        <f>ROUND(C25*$B$16/100,0)</f>
        <v/>
      </c>
    </row>
    <row r="36">
      <c r="A36" s="16" t="inlineStr">
        <is>
          <t>Total cost</t>
        </is>
      </c>
      <c r="B36" s="12">
        <f>SUM(B28:B35)</f>
        <v/>
      </c>
      <c r="C36" s="12">
        <f>SUM(C28:C35)</f>
        <v/>
      </c>
    </row>
    <row r="37">
      <c r="A37" s="16" t="inlineStr">
        <is>
          <t>PROFIT</t>
        </is>
      </c>
      <c r="B37" s="17">
        <f>B25-B36</f>
        <v/>
      </c>
      <c r="C37" s="17">
        <f>C25-C36</f>
        <v/>
      </c>
    </row>
    <row r="38">
      <c r="A38" s="15" t="inlineStr">
        <is>
          <t>Profit margin (%)</t>
        </is>
      </c>
      <c r="B38" s="18">
        <f>ROUND(B37/B25*100,1)</f>
        <v/>
      </c>
      <c r="C38" s="18">
        <f>ROUND(C37/C25*100,1)</f>
        <v/>
      </c>
    </row>
    <row r="39">
      <c r="A39" s="15" t="inlineStr">
        <is>
          <t>Profit per billed guest</t>
        </is>
      </c>
      <c r="B39" s="12">
        <f>ROUND(B37/B22,0)</f>
        <v/>
      </c>
      <c r="C39" s="12">
        <f>ROUND(C37/C22,0)</f>
        <v/>
      </c>
    </row>
    <row r="41">
      <c r="A41" t="inlineStr">
        <is>
          <t>Profit lost to lower attendance (Rs)</t>
        </is>
      </c>
      <c r="C41" s="12">
        <f>B37-C37</f>
        <v/>
      </c>
    </row>
    <row r="42">
      <c r="A42" t="inlineStr">
        <is>
          <t>Break-even attendance (ignores the guarantee)</t>
        </is>
      </c>
      <c r="B42" s="12">
        <f>ROUNDUP((($B$11+$B$12+$B$13+$B$14+$B$15)-($B$6+$B$7)*(1-$B$16/100))/($B$4*(1-$B$16/100)-($B$8*(1+$B$9/100)+$B$10)),0)</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22" customWidth="1" min="1" max="1"/>
    <col width="16" customWidth="1" min="2" max="2"/>
    <col width="14" customWidth="1" min="3" max="3"/>
    <col width="14" customWidth="1" min="4" max="4"/>
    <col width="14" customWidth="1" min="5" max="5"/>
    <col width="14" customWidth="1" min="6" max="6"/>
    <col width="14" customWidth="1" min="7" max="7"/>
    <col width="14" customWidth="1" min="8" max="8"/>
    <col width="10" customWidth="1" min="9" max="9"/>
    <col width="12" customWidth="1" min="10" max="10"/>
    <col width="70" customWidth="1" min="11" max="11"/>
  </cols>
  <sheetData>
    <row r="1">
      <c r="A1" s="1" t="inlineStr">
        <is>
          <t>Procurement: one indent for the week</t>
        </is>
      </c>
    </row>
    <row r="2">
      <c r="A2" s="3" t="inlineStr">
        <is>
          <t>Enter each event's quantity of each item in kg or litres. Totals, cost and a copy-paste message for the supplier fill in by themselves.</t>
        </is>
      </c>
    </row>
    <row r="3">
      <c r="A3" t="inlineStr">
        <is>
          <t>Order needed by</t>
        </is>
      </c>
      <c r="B3" s="4" t="n">
        <v>46352</v>
      </c>
    </row>
    <row r="5">
      <c r="A5" s="6" t="inlineStr">
        <is>
          <t>Item</t>
        </is>
      </c>
      <c r="B5" s="6" t="inlineStr">
        <is>
          <t>Supplier type</t>
        </is>
      </c>
      <c r="C5" s="6" t="inlineStr">
        <is>
          <t>Event 1: 150 guests</t>
        </is>
      </c>
      <c r="D5" s="6" t="inlineStr">
        <is>
          <t>Event 2: 180 guests</t>
        </is>
      </c>
      <c r="E5" s="6" t="inlineStr">
        <is>
          <t>Event 3: 500 guests</t>
        </is>
      </c>
      <c r="F5" s="6" t="inlineStr">
        <is>
          <t>Event 4: 650 guests</t>
        </is>
      </c>
      <c r="G5" s="6" t="inlineStr">
        <is>
          <t>Event 5: 120 guests</t>
        </is>
      </c>
      <c r="H5" s="6" t="inlineStr">
        <is>
          <t>Total (kg or L)</t>
        </is>
      </c>
      <c r="I5" s="6" t="inlineStr">
        <is>
          <t>Rate (Rs)</t>
        </is>
      </c>
      <c r="J5" s="6" t="inlineStr">
        <is>
          <t>Cost (Rs)</t>
        </is>
      </c>
      <c r="K5" s="6" t="inlineStr">
        <is>
          <t>Message for supplier</t>
        </is>
      </c>
    </row>
    <row r="6">
      <c r="A6" s="8" t="inlineStr">
        <is>
          <t>Basmati rice</t>
        </is>
      </c>
      <c r="B6" s="8" t="inlineStr">
        <is>
          <t>Grocery</t>
        </is>
      </c>
      <c r="C6" s="8" t="n">
        <v>14</v>
      </c>
      <c r="D6" s="8" t="n">
        <v>17</v>
      </c>
      <c r="E6" s="8" t="n">
        <v>47</v>
      </c>
      <c r="F6" s="8" t="n">
        <v>61</v>
      </c>
      <c r="G6" s="8" t="n">
        <v>11</v>
      </c>
      <c r="H6" s="19">
        <f>SUM(C6:G6)</f>
        <v/>
      </c>
      <c r="I6" s="5" t="n">
        <v>115</v>
      </c>
      <c r="J6" s="12">
        <f>ROUND(H6*I6,0)</f>
        <v/>
      </c>
      <c r="K6" s="9">
        <f>"Need "&amp;ROUND(H6,1)&amp;" of "&amp;A6&amp;" by "&amp;DAY($B$3)&amp;"/"&amp;MONTH($B$3)&amp;". Please confirm rate and delivery slot."</f>
        <v/>
      </c>
    </row>
    <row r="7">
      <c r="A7" s="8" t="inlineStr">
        <is>
          <t>Toor dal</t>
        </is>
      </c>
      <c r="B7" s="8" t="inlineStr">
        <is>
          <t>Grocery</t>
        </is>
      </c>
      <c r="C7" s="8" t="n">
        <v>4.5</v>
      </c>
      <c r="D7" s="8" t="n">
        <v>5.4</v>
      </c>
      <c r="E7" s="8" t="n">
        <v>15</v>
      </c>
      <c r="F7" s="8" t="n">
        <v>19.5</v>
      </c>
      <c r="G7" s="8" t="n">
        <v>3.6</v>
      </c>
      <c r="H7" s="19">
        <f>SUM(C7:G7)</f>
        <v/>
      </c>
      <c r="I7" s="5" t="n">
        <v>130</v>
      </c>
      <c r="J7" s="12">
        <f>ROUND(H7*I7,0)</f>
        <v/>
      </c>
      <c r="K7" s="9">
        <f>"Need "&amp;ROUND(H7,1)&amp;" of "&amp;A7&amp;" by "&amp;DAY($B$3)&amp;"/"&amp;MONTH($B$3)&amp;". Please confirm rate and delivery slot."</f>
        <v/>
      </c>
    </row>
    <row r="8">
      <c r="A8" s="8" t="inlineStr">
        <is>
          <t>Paneer</t>
        </is>
      </c>
      <c r="B8" s="8" t="inlineStr">
        <is>
          <t>Dairy</t>
        </is>
      </c>
      <c r="C8" s="8" t="n">
        <v>7</v>
      </c>
      <c r="D8" s="8" t="n">
        <v>8</v>
      </c>
      <c r="E8" s="8" t="n">
        <v>23</v>
      </c>
      <c r="F8" s="8" t="n">
        <v>29</v>
      </c>
      <c r="G8" s="8" t="n">
        <v>5.5</v>
      </c>
      <c r="H8" s="19">
        <f>SUM(C8:G8)</f>
        <v/>
      </c>
      <c r="I8" s="5" t="n">
        <v>360</v>
      </c>
      <c r="J8" s="12">
        <f>ROUND(H8*I8,0)</f>
        <v/>
      </c>
      <c r="K8" s="9">
        <f>"Need "&amp;ROUND(H8,1)&amp;" of "&amp;A8&amp;" by "&amp;DAY($B$3)&amp;"/"&amp;MONTH($B$3)&amp;". Please confirm rate and delivery slot."</f>
        <v/>
      </c>
    </row>
    <row r="9">
      <c r="A9" s="8" t="inlineStr">
        <is>
          <t>Curd</t>
        </is>
      </c>
      <c r="B9" s="8" t="inlineStr">
        <is>
          <t>Dairy</t>
        </is>
      </c>
      <c r="C9" s="8" t="n">
        <v>9</v>
      </c>
      <c r="D9" s="8" t="n">
        <v>11</v>
      </c>
      <c r="E9" s="8" t="n">
        <v>30</v>
      </c>
      <c r="F9" s="8" t="n">
        <v>39</v>
      </c>
      <c r="G9" s="8" t="n">
        <v>7.2</v>
      </c>
      <c r="H9" s="19">
        <f>SUM(C9:G9)</f>
        <v/>
      </c>
      <c r="I9" s="5" t="n">
        <v>70</v>
      </c>
      <c r="J9" s="12">
        <f>ROUND(H9*I9,0)</f>
        <v/>
      </c>
      <c r="K9" s="9">
        <f>"Need "&amp;ROUND(H9,1)&amp;" of "&amp;A9&amp;" by "&amp;DAY($B$3)&amp;"/"&amp;MONTH($B$3)&amp;". Please confirm rate and delivery slot."</f>
        <v/>
      </c>
    </row>
    <row r="10">
      <c r="A10" s="8" t="inlineStr">
        <is>
          <t>Mixed vegetables</t>
        </is>
      </c>
      <c r="B10" s="8" t="inlineStr">
        <is>
          <t>Vegetable mandi</t>
        </is>
      </c>
      <c r="C10" s="8" t="n">
        <v>24</v>
      </c>
      <c r="D10" s="8" t="n">
        <v>29</v>
      </c>
      <c r="E10" s="8" t="n">
        <v>80</v>
      </c>
      <c r="F10" s="8" t="n">
        <v>104</v>
      </c>
      <c r="G10" s="8" t="n">
        <v>19</v>
      </c>
      <c r="H10" s="19">
        <f>SUM(C10:G10)</f>
        <v/>
      </c>
      <c r="I10" s="5" t="n">
        <v>55</v>
      </c>
      <c r="J10" s="12">
        <f>ROUND(H10*I10,0)</f>
        <v/>
      </c>
      <c r="K10" s="9">
        <f>"Need "&amp;ROUND(H10,1)&amp;" of "&amp;A10&amp;" by "&amp;DAY($B$3)&amp;"/"&amp;MONTH($B$3)&amp;". Please confirm rate and delivery slot."</f>
        <v/>
      </c>
    </row>
    <row r="11">
      <c r="A11" s="8" t="inlineStr">
        <is>
          <t>Onion</t>
        </is>
      </c>
      <c r="B11" s="8" t="inlineStr">
        <is>
          <t>Vegetable mandi</t>
        </is>
      </c>
      <c r="C11" s="8" t="n">
        <v>9</v>
      </c>
      <c r="D11" s="8" t="n">
        <v>11</v>
      </c>
      <c r="E11" s="8" t="n">
        <v>30</v>
      </c>
      <c r="F11" s="8" t="n">
        <v>39</v>
      </c>
      <c r="G11" s="8" t="n">
        <v>7.2</v>
      </c>
      <c r="H11" s="19">
        <f>SUM(C11:G11)</f>
        <v/>
      </c>
      <c r="I11" s="5" t="n">
        <v>35</v>
      </c>
      <c r="J11" s="12">
        <f>ROUND(H11*I11,0)</f>
        <v/>
      </c>
      <c r="K11" s="9">
        <f>"Need "&amp;ROUND(H11,1)&amp;" of "&amp;A11&amp;" by "&amp;DAY($B$3)&amp;"/"&amp;MONTH($B$3)&amp;". Please confirm rate and delivery slot."</f>
        <v/>
      </c>
    </row>
    <row r="12">
      <c r="A12" s="8" t="inlineStr">
        <is>
          <t>Refined oil</t>
        </is>
      </c>
      <c r="B12" s="8" t="inlineStr">
        <is>
          <t>Grocery</t>
        </is>
      </c>
      <c r="C12" s="8" t="n">
        <v>3.8</v>
      </c>
      <c r="D12" s="8" t="n">
        <v>4.5</v>
      </c>
      <c r="E12" s="8" t="n">
        <v>12.5</v>
      </c>
      <c r="F12" s="8" t="n">
        <v>16</v>
      </c>
      <c r="G12" s="8" t="n">
        <v>3</v>
      </c>
      <c r="H12" s="19">
        <f>SUM(C12:G12)</f>
        <v/>
      </c>
      <c r="I12" s="5" t="n">
        <v>140</v>
      </c>
      <c r="J12" s="12">
        <f>ROUND(H12*I12,0)</f>
        <v/>
      </c>
      <c r="K12" s="9">
        <f>"Need "&amp;ROUND(H12,1)&amp;" of "&amp;A12&amp;" by "&amp;DAY($B$3)&amp;"/"&amp;MONTH($B$3)&amp;". Please confirm rate and delivery slot."</f>
        <v/>
      </c>
    </row>
    <row r="13">
      <c r="A13" s="8" t="inlineStr">
        <is>
          <t>Ghee</t>
        </is>
      </c>
      <c r="B13" s="8" t="inlineStr">
        <is>
          <t>Dairy</t>
        </is>
      </c>
      <c r="C13" s="8" t="n">
        <v>1.2</v>
      </c>
      <c r="D13" s="8" t="n">
        <v>1.4</v>
      </c>
      <c r="E13" s="8" t="n">
        <v>4</v>
      </c>
      <c r="F13" s="8" t="n">
        <v>5.2</v>
      </c>
      <c r="G13" s="8" t="n">
        <v>1</v>
      </c>
      <c r="H13" s="19">
        <f>SUM(C13:G13)</f>
        <v/>
      </c>
      <c r="I13" s="5" t="n">
        <v>560</v>
      </c>
      <c r="J13" s="12">
        <f>ROUND(H13*I13,0)</f>
        <v/>
      </c>
      <c r="K13" s="9">
        <f>"Need "&amp;ROUND(H13,1)&amp;" of "&amp;A13&amp;" by "&amp;DAY($B$3)&amp;"/"&amp;MONTH($B$3)&amp;". Please confirm rate and delivery slot."</f>
        <v/>
      </c>
    </row>
    <row r="15">
      <c r="A15" s="16" t="inlineStr">
        <is>
          <t>Total order value (Rs)</t>
        </is>
      </c>
      <c r="J15" s="17">
        <f>SUM(J6:J13)</f>
        <v/>
      </c>
    </row>
    <row r="16">
      <c r="A16" t="inlineStr">
        <is>
          <t>Grocery subtotal</t>
        </is>
      </c>
      <c r="J16" s="12">
        <f>SUMIF($B$6:$B$13,"Grocery",$J$6:$J$13)</f>
        <v/>
      </c>
    </row>
    <row r="17">
      <c r="A17" t="inlineStr">
        <is>
          <t>Dairy subtotal</t>
        </is>
      </c>
      <c r="J17" s="12">
        <f>SUMIF($B$6:$B$13,"Dairy",$J$6:$J$13)</f>
        <v/>
      </c>
    </row>
    <row r="18">
      <c r="A18" t="inlineStr">
        <is>
          <t>Vegetable mandi subtotal</t>
        </is>
      </c>
      <c r="J18" s="12">
        <f>SUMIF($B$6:$B$13,"Vegetable mandi",$J$6:$J$13)</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2026-09-24T19:45:02Z</dcterms:created>
  <dcterms:modified xmlns:dcterms="http://purl.org/dc/terms/" xmlns:xsi="http://www.w3.org/2001/XMLSchema-instance" xsi:type="dcterms:W3CDTF">2026-09-24T19:45:02Z</dcterms:modified>
</cp:coreProperties>
</file>