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nquiries" sheetId="1" state="visible" r:id="rId1"/>
    <sheet xmlns:r="http://schemas.openxmlformats.org/officeDocument/2006/relationships" name="Cadence" sheetId="2" state="visible" r:id="rId2"/>
    <sheet xmlns:r="http://schemas.openxmlformats.org/officeDocument/2006/relationships" name="Pipeline" sheetId="3" state="visible" r:id="rId3"/>
    <sheet xmlns:r="http://schemas.openxmlformats.org/officeDocument/2006/relationships" name="Source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d-mmm-yy"/>
    <numFmt numFmtId="166" formatCode="0.0"/>
  </numFmts>
  <fonts count="6">
    <font>
      <name val="Calibri"/>
      <family val="2"/>
      <color theme="1"/>
      <sz val="11"/>
      <scheme val="minor"/>
    </font>
    <font>
      <b val="1"/>
      <color rgb="001A2B6D"/>
      <sz val="16"/>
    </font>
    <font>
      <i val="1"/>
      <color rgb="00555555"/>
    </font>
    <font>
      <b val="1"/>
      <color rgb="00FFFFFF"/>
    </font>
    <font>
      <b val="1"/>
    </font>
    <font>
      <color rgb="00666666"/>
      <sz val="9"/>
    </font>
  </fonts>
  <fills count="5">
    <fill>
      <patternFill/>
    </fill>
    <fill>
      <patternFill patternType="gray125"/>
    </fill>
    <fill>
      <patternFill patternType="solid">
        <fgColor rgb="001A2B6D"/>
        <bgColor rgb="001A2B6D"/>
      </patternFill>
    </fill>
    <fill>
      <patternFill patternType="solid">
        <fgColor rgb="00F2F2F2"/>
        <bgColor rgb="00F2F2F2"/>
      </patternFill>
    </fill>
    <fill>
      <patternFill patternType="solid">
        <fgColor rgb="00FFF2CC"/>
        <bgColor rgb="00FFF2CC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0" fillId="3" borderId="1" applyAlignment="1" pivotButton="0" quotePrefix="0" xfId="0">
      <alignment horizontal="right"/>
    </xf>
    <xf numFmtId="165" fontId="0" fillId="4" borderId="1" applyAlignment="1" pivotButton="0" quotePrefix="0" xfId="0">
      <alignment horizontal="right"/>
    </xf>
    <xf numFmtId="0" fontId="0" fillId="4" borderId="1" applyAlignment="1" pivotButton="0" quotePrefix="0" xfId="0">
      <alignment horizontal="left"/>
    </xf>
    <xf numFmtId="3" fontId="0" fillId="4" borderId="1" applyAlignment="1" pivotButton="0" quotePrefix="0" xfId="0">
      <alignment horizontal="right"/>
    </xf>
    <xf numFmtId="165" fontId="0" fillId="3" borderId="1" applyAlignment="1" pivotButton="0" quotePrefix="0" xfId="0">
      <alignment horizontal="right"/>
    </xf>
    <xf numFmtId="1" fontId="0" fillId="3" borderId="1" applyAlignment="1" pivotButton="0" quotePrefix="0" xfId="0">
      <alignment horizontal="right"/>
    </xf>
    <xf numFmtId="0" fontId="0" fillId="4" borderId="1" applyAlignment="1" pivotButton="0" quotePrefix="0" xfId="0">
      <alignment horizontal="right"/>
    </xf>
    <xf numFmtId="0" fontId="4" fillId="0" borderId="1" pivotButton="0" quotePrefix="0" xfId="0"/>
    <xf numFmtId="1" fontId="0" fillId="4" borderId="1" applyAlignment="1" pivotButton="0" quotePrefix="0" xfId="0">
      <alignment horizontal="right"/>
    </xf>
    <xf numFmtId="0" fontId="0" fillId="0" borderId="1" applyAlignment="1" pivotButton="0" quotePrefix="0" xfId="0">
      <alignment vertical="top" wrapText="1"/>
    </xf>
    <xf numFmtId="0" fontId="4" fillId="0" borderId="0" pivotButton="0" quotePrefix="0" xfId="0"/>
    <xf numFmtId="9" fontId="0" fillId="4" borderId="1" applyAlignment="1" pivotButton="0" quotePrefix="0" xfId="0">
      <alignment horizontal="right"/>
    </xf>
    <xf numFmtId="3" fontId="0" fillId="3" borderId="1" applyAlignment="1" pivotButton="0" quotePrefix="0" xfId="0">
      <alignment horizontal="right"/>
    </xf>
    <xf numFmtId="9" fontId="0" fillId="3" borderId="1" applyAlignment="1" pivotButton="0" quotePrefix="0" xfId="0">
      <alignment horizontal="right"/>
    </xf>
    <xf numFmtId="1" fontId="4" fillId="3" borderId="1" applyAlignment="1" pivotButton="0" quotePrefix="0" xfId="0">
      <alignment horizontal="right"/>
    </xf>
    <xf numFmtId="3" fontId="4" fillId="3" borderId="1" applyAlignment="1" pivotButton="0" quotePrefix="0" xfId="0">
      <alignment horizontal="right"/>
    </xf>
    <xf numFmtId="0" fontId="3" fillId="2" borderId="0" pivotButton="0" quotePrefix="0" xfId="0"/>
    <xf numFmtId="0" fontId="0" fillId="2" borderId="0" pivotButton="0" quotePrefix="0" xfId="0"/>
    <xf numFmtId="9" fontId="4" fillId="3" borderId="1" applyAlignment="1" pivotButton="0" quotePrefix="0" xfId="0">
      <alignment horizontal="right"/>
    </xf>
    <xf numFmtId="166" fontId="0" fillId="3" borderId="1" applyAlignment="1" pivotButton="0" quotePrefix="0" xfId="0">
      <alignment horizontal="right"/>
    </xf>
    <xf numFmtId="0" fontId="5" fillId="0" borderId="0" applyAlignment="1" pivotButton="0" quotePrefix="0" xfId="0">
      <alignment vertical="top" wrapText="1"/>
    </xf>
  </cellXfs>
  <cellStyles count="1">
    <cellStyle name="Normal" xfId="0" builtinId="0" hidden="0"/>
  </cellStyles>
  <dxfs count="1">
    <dxf>
      <font>
        <b val="1"/>
        <color rgb="00B00020"/>
      </font>
      <fill>
        <patternFill patternType="solid">
          <fgColor rgb="00FCE4E4"/>
          <bgColor rgb="00FCE4E4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24"/>
  <sheetViews>
    <sheetView workbookViewId="0">
      <pane xSplit="3" ySplit="4" topLeftCell="D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11" customWidth="1" min="2" max="2"/>
    <col width="20" customWidth="1" min="3" max="3"/>
    <col width="30" customWidth="1" min="4" max="4"/>
    <col width="16" customWidth="1" min="5" max="5"/>
    <col width="12" customWidth="1" min="6" max="6"/>
    <col width="8" customWidth="1" min="7" max="7"/>
    <col width="15" customWidth="1" min="8" max="8"/>
    <col width="14" customWidth="1" min="9" max="9"/>
    <col width="12" customWidth="1" min="10" max="10"/>
    <col width="13" customWidth="1" min="11" max="11"/>
    <col width="10" customWidth="1" min="12" max="12"/>
    <col width="10" customWidth="1" min="13" max="13"/>
    <col width="10" customWidth="1" min="14" max="14"/>
    <col width="28" customWidth="1" min="15" max="15"/>
    <col width="18" customWidth="1" min="16" max="16"/>
  </cols>
  <sheetData>
    <row r="1">
      <c r="A1" s="1" t="inlineStr">
        <is>
          <t>Catering enquiry tracker with follow-up dates and source ROI</t>
        </is>
      </c>
    </row>
    <row r="2">
      <c r="A2" s="2" t="inlineStr">
        <is>
          <t>Yellow cells are yours. Next follow-up and Overdue recalculate from the stage and last-contact date (Overdue uses today's date). Sample rows are made up: overwrite them.</t>
        </is>
      </c>
    </row>
    <row r="4" ht="44" customHeight="1">
      <c r="A4" s="3" t="inlineStr">
        <is>
          <t>ID</t>
        </is>
      </c>
      <c r="B4" s="3" t="inlineStr">
        <is>
          <t>Received</t>
        </is>
      </c>
      <c r="C4" s="3" t="inlineStr">
        <is>
          <t>Name</t>
        </is>
      </c>
      <c r="D4" s="3" t="inlineStr">
        <is>
          <t>Source</t>
        </is>
      </c>
      <c r="E4" s="3" t="inlineStr">
        <is>
          <t>Event type</t>
        </is>
      </c>
      <c r="F4" s="3" t="inlineStr">
        <is>
          <t>Event date</t>
        </is>
      </c>
      <c r="G4" s="3" t="inlineStr">
        <is>
          <t>Guests</t>
        </is>
      </c>
      <c r="H4" s="3" t="inlineStr">
        <is>
          <t>Stage</t>
        </is>
      </c>
      <c r="I4" s="3" t="inlineStr">
        <is>
          <t>Quote value (Rs)</t>
        </is>
      </c>
      <c r="J4" s="3" t="inlineStr">
        <is>
          <t>Last contact</t>
        </is>
      </c>
      <c r="K4" s="3" t="inlineStr">
        <is>
          <t>Next follow-up</t>
        </is>
      </c>
      <c r="L4" s="3" t="inlineStr">
        <is>
          <t>Overdue?</t>
        </is>
      </c>
      <c r="M4" s="3" t="inlineStr">
        <is>
          <t>Days to event</t>
        </is>
      </c>
      <c r="N4" s="3" t="inlineStr">
        <is>
          <t>Reached quote?</t>
        </is>
      </c>
      <c r="O4" s="3" t="inlineStr">
        <is>
          <t>Lost reason</t>
        </is>
      </c>
      <c r="P4" s="3" t="inlineStr">
        <is>
          <t>Consent to message on WhatsApp (Y/N)</t>
        </is>
      </c>
    </row>
    <row r="5">
      <c r="A5" s="4">
        <f>IF(C5="","","E-"&amp;TEXT(ROW()-4,"000"))</f>
        <v/>
      </c>
      <c r="B5" s="5" t="n">
        <v>46285</v>
      </c>
      <c r="C5" s="6" t="inlineStr">
        <is>
          <t>Anita Rao</t>
        </is>
      </c>
      <c r="D5" s="6" t="inlineStr">
        <is>
          <t>WedMeGood / WeddingWire listing</t>
        </is>
      </c>
      <c r="E5" s="6" t="inlineStr">
        <is>
          <t>Wedding</t>
        </is>
      </c>
      <c r="F5" s="5" t="n">
        <v>46432</v>
      </c>
      <c r="G5" s="7" t="n">
        <v>450</v>
      </c>
      <c r="H5" s="6" t="inlineStr">
        <is>
          <t>Quote sent</t>
        </is>
      </c>
      <c r="I5" s="7" t="n">
        <v>420000</v>
      </c>
      <c r="J5" s="5" t="n">
        <v>46291</v>
      </c>
      <c r="K5" s="8">
        <f>IF(OR(C5="",H5="Booked",H5="Lost"),"",IF(J5="",B5+VLOOKUP(H5,Cadence!$A$5:$B$9,2,FALSE),J5+VLOOKUP(H5,Cadence!$A$5:$B$9,2,FALSE)))</f>
        <v/>
      </c>
      <c r="L5" s="4">
        <f>IF(K5="","",IF(K5&lt;TODAY(),"Overdue",""))</f>
        <v/>
      </c>
      <c r="M5" s="9">
        <f>IF(OR(C5="",F5=""),"",F5-TODAY())</f>
        <v/>
      </c>
      <c r="N5" s="4">
        <f>IF(C5="","",IF(OR(H5="Quote sent",H5="Negotiating",H5="Booked"),"Y",IF(AND(H5="Lost",I5&gt;0),"Y","N")))</f>
        <v/>
      </c>
      <c r="O5" s="6" t="inlineStr"/>
      <c r="P5" s="10" t="inlineStr">
        <is>
          <t>Y</t>
        </is>
      </c>
    </row>
    <row r="6">
      <c r="A6" s="4">
        <f>IF(C6="","","E-"&amp;TEXT(ROW()-4,"000"))</f>
        <v/>
      </c>
      <c r="B6" s="5" t="n">
        <v>46287</v>
      </c>
      <c r="C6" s="6" t="inlineStr">
        <is>
          <t>Vikram Shah</t>
        </is>
      </c>
      <c r="D6" s="6" t="inlineStr">
        <is>
          <t>Instagram</t>
        </is>
      </c>
      <c r="E6" s="6" t="inlineStr">
        <is>
          <t>Reception</t>
        </is>
      </c>
      <c r="F6" s="5" t="n">
        <v>46410</v>
      </c>
      <c r="G6" s="7" t="n">
        <v>300</v>
      </c>
      <c r="H6" s="6" t="inlineStr">
        <is>
          <t>Tasting booked</t>
        </is>
      </c>
      <c r="I6" s="7" t="n">
        <v>0</v>
      </c>
      <c r="J6" s="5" t="n">
        <v>46293</v>
      </c>
      <c r="K6" s="8">
        <f>IF(OR(C6="",H6="Booked",H6="Lost"),"",IF(J6="",B6+VLOOKUP(H6,Cadence!$A$5:$B$9,2,FALSE),J6+VLOOKUP(H6,Cadence!$A$5:$B$9,2,FALSE)))</f>
        <v/>
      </c>
      <c r="L6" s="4">
        <f>IF(K6="","",IF(K6&lt;TODAY(),"Overdue",""))</f>
        <v/>
      </c>
      <c r="M6" s="9">
        <f>IF(OR(C6="",F6=""),"",F6-TODAY())</f>
        <v/>
      </c>
      <c r="N6" s="4">
        <f>IF(C6="","",IF(OR(H6="Quote sent",H6="Negotiating",H6="Booked"),"Y",IF(AND(H6="Lost",I6&gt;0),"Y","N")))</f>
        <v/>
      </c>
      <c r="O6" s="6" t="inlineStr"/>
      <c r="P6" s="10" t="inlineStr">
        <is>
          <t>Y</t>
        </is>
      </c>
    </row>
    <row r="7">
      <c r="A7" s="4">
        <f>IF(C7="","","E-"&amp;TEXT(ROW()-4,"000"))</f>
        <v/>
      </c>
      <c r="B7" s="5" t="n">
        <v>46288</v>
      </c>
      <c r="C7" s="6" t="inlineStr">
        <is>
          <t>Neha Kapoor</t>
        </is>
      </c>
      <c r="D7" s="6" t="inlineStr">
        <is>
          <t>Referral from hall</t>
        </is>
      </c>
      <c r="E7" s="6" t="inlineStr">
        <is>
          <t>Engagement</t>
        </is>
      </c>
      <c r="F7" s="5" t="n">
        <v>46362</v>
      </c>
      <c r="G7" s="7" t="n">
        <v>180</v>
      </c>
      <c r="H7" s="6" t="inlineStr">
        <is>
          <t>Negotiating</t>
        </is>
      </c>
      <c r="I7" s="7" t="n">
        <v>185000</v>
      </c>
      <c r="J7" s="5" t="n">
        <v>46294</v>
      </c>
      <c r="K7" s="8">
        <f>IF(OR(C7="",H7="Booked",H7="Lost"),"",IF(J7="",B7+VLOOKUP(H7,Cadence!$A$5:$B$9,2,FALSE),J7+VLOOKUP(H7,Cadence!$A$5:$B$9,2,FALSE)))</f>
        <v/>
      </c>
      <c r="L7" s="4">
        <f>IF(K7="","",IF(K7&lt;TODAY(),"Overdue",""))</f>
        <v/>
      </c>
      <c r="M7" s="9">
        <f>IF(OR(C7="",F7=""),"",F7-TODAY())</f>
        <v/>
      </c>
      <c r="N7" s="4">
        <f>IF(C7="","",IF(OR(H7="Quote sent",H7="Negotiating",H7="Booked"),"Y",IF(AND(H7="Lost",I7&gt;0),"Y","N")))</f>
        <v/>
      </c>
      <c r="O7" s="6" t="inlineStr"/>
      <c r="P7" s="10" t="inlineStr">
        <is>
          <t>Y</t>
        </is>
      </c>
    </row>
    <row r="8">
      <c r="A8" s="4">
        <f>IF(C8="","","E-"&amp;TEXT(ROW()-4,"000"))</f>
        <v/>
      </c>
      <c r="B8" s="5" t="n">
        <v>46290</v>
      </c>
      <c r="C8" s="6" t="inlineStr">
        <is>
          <t>Orbit Pharma admin</t>
        </is>
      </c>
      <c r="D8" s="6" t="inlineStr">
        <is>
          <t>Repeat client</t>
        </is>
      </c>
      <c r="E8" s="6" t="inlineStr">
        <is>
          <t>Corporate dinner</t>
        </is>
      </c>
      <c r="F8" s="5" t="n">
        <v>46346</v>
      </c>
      <c r="G8" s="7" t="n">
        <v>220</v>
      </c>
      <c r="H8" s="6" t="inlineStr">
        <is>
          <t>Booked</t>
        </is>
      </c>
      <c r="I8" s="7" t="n">
        <v>245000</v>
      </c>
      <c r="J8" s="5" t="n">
        <v>46295</v>
      </c>
      <c r="K8" s="8">
        <f>IF(OR(C8="",H8="Booked",H8="Lost"),"",IF(J8="",B8+VLOOKUP(H8,Cadence!$A$5:$B$9,2,FALSE),J8+VLOOKUP(H8,Cadence!$A$5:$B$9,2,FALSE)))</f>
        <v/>
      </c>
      <c r="L8" s="4">
        <f>IF(K8="","",IF(K8&lt;TODAY(),"Overdue",""))</f>
        <v/>
      </c>
      <c r="M8" s="9">
        <f>IF(OR(C8="",F8=""),"",F8-TODAY())</f>
        <v/>
      </c>
      <c r="N8" s="4">
        <f>IF(C8="","",IF(OR(H8="Quote sent",H8="Negotiating",H8="Booked"),"Y",IF(AND(H8="Lost",I8&gt;0),"Y","N")))</f>
        <v/>
      </c>
      <c r="O8" s="6" t="inlineStr"/>
      <c r="P8" s="10" t="inlineStr">
        <is>
          <t>Y</t>
        </is>
      </c>
    </row>
    <row r="9">
      <c r="A9" s="4">
        <f>IF(C9="","","E-"&amp;TEXT(ROW()-4,"000"))</f>
        <v/>
      </c>
      <c r="B9" s="5" t="n">
        <v>46291</v>
      </c>
      <c r="C9" s="6" t="inlineStr">
        <is>
          <t>Sunil Verma</t>
        </is>
      </c>
      <c r="D9" s="6" t="inlineStr">
        <is>
          <t>JustDial</t>
        </is>
      </c>
      <c r="E9" s="6" t="inlineStr">
        <is>
          <t>Birthday</t>
        </is>
      </c>
      <c r="F9" s="5" t="n">
        <v>46334</v>
      </c>
      <c r="G9" s="7" t="n">
        <v>120</v>
      </c>
      <c r="H9" s="6" t="inlineStr">
        <is>
          <t>Lost</t>
        </is>
      </c>
      <c r="I9" s="7" t="n">
        <v>95000</v>
      </c>
      <c r="J9" s="5" t="n">
        <v>46296</v>
      </c>
      <c r="K9" s="8">
        <f>IF(OR(C9="",H9="Booked",H9="Lost"),"",IF(J9="",B9+VLOOKUP(H9,Cadence!$A$5:$B$9,2,FALSE),J9+VLOOKUP(H9,Cadence!$A$5:$B$9,2,FALSE)))</f>
        <v/>
      </c>
      <c r="L9" s="4">
        <f>IF(K9="","",IF(K9&lt;TODAY(),"Overdue",""))</f>
        <v/>
      </c>
      <c r="M9" s="9">
        <f>IF(OR(C9="",F9=""),"",F9-TODAY())</f>
        <v/>
      </c>
      <c r="N9" s="4">
        <f>IF(C9="","",IF(OR(H9="Quote sent",H9="Negotiating",H9="Booked"),"Y",IF(AND(H9="Lost",I9&gt;0),"Y","N")))</f>
        <v/>
      </c>
      <c r="O9" s="6" t="inlineStr">
        <is>
          <t>Went with a cheaper caterer</t>
        </is>
      </c>
      <c r="P9" s="10" t="inlineStr">
        <is>
          <t>Y</t>
        </is>
      </c>
    </row>
    <row r="10">
      <c r="A10" s="4">
        <f>IF(C10="","","E-"&amp;TEXT(ROW()-4,"000"))</f>
        <v/>
      </c>
      <c r="B10" s="5" t="n">
        <v>46292</v>
      </c>
      <c r="C10" s="6" t="inlineStr">
        <is>
          <t>Pooja Iyer</t>
        </is>
      </c>
      <c r="D10" s="6" t="inlineStr">
        <is>
          <t>Google search</t>
        </is>
      </c>
      <c r="E10" s="6" t="inlineStr">
        <is>
          <t>Wedding</t>
        </is>
      </c>
      <c r="F10" s="5" t="n">
        <v>46451</v>
      </c>
      <c r="G10" s="7" t="n">
        <v>600</v>
      </c>
      <c r="H10" s="6" t="inlineStr">
        <is>
          <t>Contacted</t>
        </is>
      </c>
      <c r="I10" s="7" t="n">
        <v>0</v>
      </c>
      <c r="J10" s="5" t="n">
        <v>46293</v>
      </c>
      <c r="K10" s="8">
        <f>IF(OR(C10="",H10="Booked",H10="Lost"),"",IF(J10="",B10+VLOOKUP(H10,Cadence!$A$5:$B$9,2,FALSE),J10+VLOOKUP(H10,Cadence!$A$5:$B$9,2,FALSE)))</f>
        <v/>
      </c>
      <c r="L10" s="4">
        <f>IF(K10="","",IF(K10&lt;TODAY(),"Overdue",""))</f>
        <v/>
      </c>
      <c r="M10" s="9">
        <f>IF(OR(C10="",F10=""),"",F10-TODAY())</f>
        <v/>
      </c>
      <c r="N10" s="4">
        <f>IF(C10="","",IF(OR(H10="Quote sent",H10="Negotiating",H10="Booked"),"Y",IF(AND(H10="Lost",I10&gt;0),"Y","N")))</f>
        <v/>
      </c>
      <c r="O10" s="6" t="inlineStr"/>
      <c r="P10" s="10" t="inlineStr">
        <is>
          <t>Y</t>
        </is>
      </c>
    </row>
    <row r="11">
      <c r="A11" s="4">
        <f>IF(C11="","","E-"&amp;TEXT(ROW()-4,"000"))</f>
        <v/>
      </c>
      <c r="B11" s="5" t="n">
        <v>46293</v>
      </c>
      <c r="C11" s="6" t="inlineStr">
        <is>
          <t>Rahul Desai</t>
        </is>
      </c>
      <c r="D11" s="6" t="inlineStr">
        <is>
          <t>Instagram</t>
        </is>
      </c>
      <c r="E11" s="6" t="inlineStr">
        <is>
          <t>Sangeet</t>
        </is>
      </c>
      <c r="F11" s="5" t="n">
        <v>46396</v>
      </c>
      <c r="G11" s="7" t="n">
        <v>350</v>
      </c>
      <c r="H11" s="6" t="inlineStr">
        <is>
          <t>Quote sent</t>
        </is>
      </c>
      <c r="I11" s="7" t="n">
        <v>312000</v>
      </c>
      <c r="J11" s="5" t="n">
        <v>46297</v>
      </c>
      <c r="K11" s="8">
        <f>IF(OR(C11="",H11="Booked",H11="Lost"),"",IF(J11="",B11+VLOOKUP(H11,Cadence!$A$5:$B$9,2,FALSE),J11+VLOOKUP(H11,Cadence!$A$5:$B$9,2,FALSE)))</f>
        <v/>
      </c>
      <c r="L11" s="4">
        <f>IF(K11="","",IF(K11&lt;TODAY(),"Overdue",""))</f>
        <v/>
      </c>
      <c r="M11" s="9">
        <f>IF(OR(C11="",F11=""),"",F11-TODAY())</f>
        <v/>
      </c>
      <c r="N11" s="4">
        <f>IF(C11="","",IF(OR(H11="Quote sent",H11="Negotiating",H11="Booked"),"Y",IF(AND(H11="Lost",I11&gt;0),"Y","N")))</f>
        <v/>
      </c>
      <c r="O11" s="6" t="inlineStr"/>
      <c r="P11" s="10" t="inlineStr">
        <is>
          <t>Y</t>
        </is>
      </c>
    </row>
    <row r="12">
      <c r="A12" s="4">
        <f>IF(C12="","","E-"&amp;TEXT(ROW()-4,"000"))</f>
        <v/>
      </c>
      <c r="B12" s="5" t="n">
        <v>46294</v>
      </c>
      <c r="C12" s="6" t="inlineStr">
        <is>
          <t>Meera Nair</t>
        </is>
      </c>
      <c r="D12" s="6" t="inlineStr">
        <is>
          <t>Referral from hall</t>
        </is>
      </c>
      <c r="E12" s="6" t="inlineStr">
        <is>
          <t>Anniversary</t>
        </is>
      </c>
      <c r="F12" s="5" t="n">
        <v>46375</v>
      </c>
      <c r="G12" s="7" t="n">
        <v>90</v>
      </c>
      <c r="H12" s="6" t="inlineStr">
        <is>
          <t>New</t>
        </is>
      </c>
      <c r="I12" s="7" t="n">
        <v>0</v>
      </c>
      <c r="J12" s="5" t="n"/>
      <c r="K12" s="8">
        <f>IF(OR(C12="",H12="Booked",H12="Lost"),"",IF(J12="",B12+VLOOKUP(H12,Cadence!$A$5:$B$9,2,FALSE),J12+VLOOKUP(H12,Cadence!$A$5:$B$9,2,FALSE)))</f>
        <v/>
      </c>
      <c r="L12" s="4">
        <f>IF(K12="","",IF(K12&lt;TODAY(),"Overdue",""))</f>
        <v/>
      </c>
      <c r="M12" s="9">
        <f>IF(OR(C12="",F12=""),"",F12-TODAY())</f>
        <v/>
      </c>
      <c r="N12" s="4">
        <f>IF(C12="","",IF(OR(H12="Quote sent",H12="Negotiating",H12="Booked"),"Y",IF(AND(H12="Lost",I12&gt;0),"Y","N")))</f>
        <v/>
      </c>
      <c r="O12" s="6" t="inlineStr"/>
      <c r="P12" s="10" t="inlineStr">
        <is>
          <t>N</t>
        </is>
      </c>
    </row>
    <row r="13">
      <c r="A13" s="4">
        <f>IF(C13="","","E-"&amp;TEXT(ROW()-4,"000"))</f>
        <v/>
      </c>
      <c r="B13" s="5" t="n">
        <v>46295</v>
      </c>
      <c r="C13" s="6" t="inlineStr">
        <is>
          <t>Kiran Patel</t>
        </is>
      </c>
      <c r="D13" s="6" t="inlineStr">
        <is>
          <t>WedMeGood / WeddingWire listing</t>
        </is>
      </c>
      <c r="E13" s="6" t="inlineStr">
        <is>
          <t>Wedding</t>
        </is>
      </c>
      <c r="F13" s="5" t="n">
        <v>46420</v>
      </c>
      <c r="G13" s="7" t="n">
        <v>500</v>
      </c>
      <c r="H13" s="6" t="inlineStr">
        <is>
          <t>Negotiating</t>
        </is>
      </c>
      <c r="I13" s="7" t="n">
        <v>480000</v>
      </c>
      <c r="J13" s="5" t="n">
        <v>46298</v>
      </c>
      <c r="K13" s="8">
        <f>IF(OR(C13="",H13="Booked",H13="Lost"),"",IF(J13="",B13+VLOOKUP(H13,Cadence!$A$5:$B$9,2,FALSE),J13+VLOOKUP(H13,Cadence!$A$5:$B$9,2,FALSE)))</f>
        <v/>
      </c>
      <c r="L13" s="4">
        <f>IF(K13="","",IF(K13&lt;TODAY(),"Overdue",""))</f>
        <v/>
      </c>
      <c r="M13" s="9">
        <f>IF(OR(C13="",F13=""),"",F13-TODAY())</f>
        <v/>
      </c>
      <c r="N13" s="4">
        <f>IF(C13="","",IF(OR(H13="Quote sent",H13="Negotiating",H13="Booked"),"Y",IF(AND(H13="Lost",I13&gt;0),"Y","N")))</f>
        <v/>
      </c>
      <c r="O13" s="6" t="inlineStr"/>
      <c r="P13" s="10" t="inlineStr">
        <is>
          <t>Y</t>
        </is>
      </c>
    </row>
    <row r="14">
      <c r="A14" s="4">
        <f>IF(C14="","","E-"&amp;TEXT(ROW()-4,"000"))</f>
        <v/>
      </c>
      <c r="B14" s="5" t="n">
        <v>46296</v>
      </c>
      <c r="C14" s="6" t="inlineStr">
        <is>
          <t>Alumni association</t>
        </is>
      </c>
      <c r="D14" s="6" t="inlineStr">
        <is>
          <t>Google search</t>
        </is>
      </c>
      <c r="E14" s="6" t="inlineStr">
        <is>
          <t>Annual meet</t>
        </is>
      </c>
      <c r="F14" s="5" t="n">
        <v>46368</v>
      </c>
      <c r="G14" s="7" t="n">
        <v>260</v>
      </c>
      <c r="H14" s="6" t="inlineStr">
        <is>
          <t>Lost</t>
        </is>
      </c>
      <c r="I14" s="7" t="n">
        <v>210000</v>
      </c>
      <c r="J14" s="5" t="n">
        <v>46298</v>
      </c>
      <c r="K14" s="8">
        <f>IF(OR(C14="",H14="Booked",H14="Lost"),"",IF(J14="",B14+VLOOKUP(H14,Cadence!$A$5:$B$9,2,FALSE),J14+VLOOKUP(H14,Cadence!$A$5:$B$9,2,FALSE)))</f>
        <v/>
      </c>
      <c r="L14" s="4">
        <f>IF(K14="","",IF(K14&lt;TODAY(),"Overdue",""))</f>
        <v/>
      </c>
      <c r="M14" s="9">
        <f>IF(OR(C14="",F14=""),"",F14-TODAY())</f>
        <v/>
      </c>
      <c r="N14" s="4">
        <f>IF(C14="","",IF(OR(H14="Quote sent",H14="Negotiating",H14="Booked"),"Y",IF(AND(H14="Lost",I14&gt;0),"Y","N")))</f>
        <v/>
      </c>
      <c r="O14" s="6" t="inlineStr">
        <is>
          <t>Event moved to a hotel</t>
        </is>
      </c>
      <c r="P14" s="10" t="inlineStr">
        <is>
          <t>Y</t>
        </is>
      </c>
    </row>
    <row r="15">
      <c r="A15" s="4">
        <f>IF(C15="","","E-"&amp;TEXT(ROW()-4,"000"))</f>
        <v/>
      </c>
      <c r="B15" s="5" t="n">
        <v>46297</v>
      </c>
      <c r="C15" s="6" t="inlineStr">
        <is>
          <t>Sara Khan</t>
        </is>
      </c>
      <c r="D15" s="6" t="inlineStr">
        <is>
          <t>Walk-in</t>
        </is>
      </c>
      <c r="E15" s="6" t="inlineStr">
        <is>
          <t>Engagement</t>
        </is>
      </c>
      <c r="F15" s="5" t="n">
        <v>46404</v>
      </c>
      <c r="G15" s="7" t="n">
        <v>200</v>
      </c>
      <c r="H15" s="6" t="inlineStr">
        <is>
          <t>Booked</t>
        </is>
      </c>
      <c r="I15" s="7" t="n">
        <v>215000</v>
      </c>
      <c r="J15" s="5" t="n">
        <v>46299</v>
      </c>
      <c r="K15" s="8">
        <f>IF(OR(C15="",H15="Booked",H15="Lost"),"",IF(J15="",B15+VLOOKUP(H15,Cadence!$A$5:$B$9,2,FALSE),J15+VLOOKUP(H15,Cadence!$A$5:$B$9,2,FALSE)))</f>
        <v/>
      </c>
      <c r="L15" s="4">
        <f>IF(K15="","",IF(K15&lt;TODAY(),"Overdue",""))</f>
        <v/>
      </c>
      <c r="M15" s="9">
        <f>IF(OR(C15="",F15=""),"",F15-TODAY())</f>
        <v/>
      </c>
      <c r="N15" s="4">
        <f>IF(C15="","",IF(OR(H15="Quote sent",H15="Negotiating",H15="Booked"),"Y",IF(AND(H15="Lost",I15&gt;0),"Y","N")))</f>
        <v/>
      </c>
      <c r="O15" s="6" t="inlineStr"/>
      <c r="P15" s="10" t="inlineStr">
        <is>
          <t>Y</t>
        </is>
      </c>
    </row>
    <row r="16">
      <c r="A16" s="4">
        <f>IF(C16="","","E-"&amp;TEXT(ROW()-4,"000"))</f>
        <v/>
      </c>
      <c r="B16" s="5" t="n">
        <v>46298</v>
      </c>
      <c r="C16" s="6" t="inlineStr">
        <is>
          <t>Deepak Malhotra</t>
        </is>
      </c>
      <c r="D16" s="6" t="inlineStr">
        <is>
          <t>JustDial</t>
        </is>
      </c>
      <c r="E16" s="6" t="inlineStr">
        <is>
          <t>Wedding</t>
        </is>
      </c>
      <c r="F16" s="5" t="n">
        <v>46439</v>
      </c>
      <c r="G16" s="7" t="n">
        <v>700</v>
      </c>
      <c r="H16" s="6" t="inlineStr">
        <is>
          <t>New</t>
        </is>
      </c>
      <c r="I16" s="7" t="n">
        <v>0</v>
      </c>
      <c r="J16" s="5" t="n"/>
      <c r="K16" s="8">
        <f>IF(OR(C16="",H16="Booked",H16="Lost"),"",IF(J16="",B16+VLOOKUP(H16,Cadence!$A$5:$B$9,2,FALSE),J16+VLOOKUP(H16,Cadence!$A$5:$B$9,2,FALSE)))</f>
        <v/>
      </c>
      <c r="L16" s="4">
        <f>IF(K16="","",IF(K16&lt;TODAY(),"Overdue",""))</f>
        <v/>
      </c>
      <c r="M16" s="9">
        <f>IF(OR(C16="",F16=""),"",F16-TODAY())</f>
        <v/>
      </c>
      <c r="N16" s="4">
        <f>IF(C16="","",IF(OR(H16="Quote sent",H16="Negotiating",H16="Booked"),"Y",IF(AND(H16="Lost",I16&gt;0),"Y","N")))</f>
        <v/>
      </c>
      <c r="O16" s="6" t="inlineStr"/>
      <c r="P16" s="10" t="inlineStr">
        <is>
          <t>Y</t>
        </is>
      </c>
    </row>
    <row r="17">
      <c r="A17" s="4">
        <f>IF(C17="","","E-"&amp;TEXT(ROW()-4,"000"))</f>
        <v/>
      </c>
      <c r="B17" s="5" t="n"/>
      <c r="C17" s="6" t="n"/>
      <c r="D17" s="6" t="n"/>
      <c r="E17" s="6" t="n"/>
      <c r="F17" s="5" t="n"/>
      <c r="G17" s="7" t="n"/>
      <c r="H17" s="6" t="n"/>
      <c r="I17" s="7" t="n"/>
      <c r="J17" s="5" t="n"/>
      <c r="K17" s="8">
        <f>IF(OR(C17="",H17="Booked",H17="Lost"),"",IF(J17="",B17+VLOOKUP(H17,Cadence!$A$5:$B$9,2,FALSE),J17+VLOOKUP(H17,Cadence!$A$5:$B$9,2,FALSE)))</f>
        <v/>
      </c>
      <c r="L17" s="4">
        <f>IF(K17="","",IF(K17&lt;TODAY(),"Overdue",""))</f>
        <v/>
      </c>
      <c r="M17" s="9">
        <f>IF(OR(C17="",F17=""),"",F17-TODAY())</f>
        <v/>
      </c>
      <c r="N17" s="4">
        <f>IF(C17="","",IF(OR(H17="Quote sent",H17="Negotiating",H17="Booked"),"Y",IF(AND(H17="Lost",I17&gt;0),"Y","N")))</f>
        <v/>
      </c>
      <c r="O17" s="6" t="n"/>
      <c r="P17" s="10" t="n"/>
    </row>
    <row r="18">
      <c r="A18" s="4">
        <f>IF(C18="","","E-"&amp;TEXT(ROW()-4,"000"))</f>
        <v/>
      </c>
      <c r="B18" s="5" t="n"/>
      <c r="C18" s="6" t="n"/>
      <c r="D18" s="6" t="n"/>
      <c r="E18" s="6" t="n"/>
      <c r="F18" s="5" t="n"/>
      <c r="G18" s="7" t="n"/>
      <c r="H18" s="6" t="n"/>
      <c r="I18" s="7" t="n"/>
      <c r="J18" s="5" t="n"/>
      <c r="K18" s="8">
        <f>IF(OR(C18="",H18="Booked",H18="Lost"),"",IF(J18="",B18+VLOOKUP(H18,Cadence!$A$5:$B$9,2,FALSE),J18+VLOOKUP(H18,Cadence!$A$5:$B$9,2,FALSE)))</f>
        <v/>
      </c>
      <c r="L18" s="4">
        <f>IF(K18="","",IF(K18&lt;TODAY(),"Overdue",""))</f>
        <v/>
      </c>
      <c r="M18" s="9">
        <f>IF(OR(C18="",F18=""),"",F18-TODAY())</f>
        <v/>
      </c>
      <c r="N18" s="4">
        <f>IF(C18="","",IF(OR(H18="Quote sent",H18="Negotiating",H18="Booked"),"Y",IF(AND(H18="Lost",I18&gt;0),"Y","N")))</f>
        <v/>
      </c>
      <c r="O18" s="6" t="n"/>
      <c r="P18" s="10" t="n"/>
    </row>
    <row r="19">
      <c r="A19" s="4">
        <f>IF(C19="","","E-"&amp;TEXT(ROW()-4,"000"))</f>
        <v/>
      </c>
      <c r="B19" s="5" t="n"/>
      <c r="C19" s="6" t="n"/>
      <c r="D19" s="6" t="n"/>
      <c r="E19" s="6" t="n"/>
      <c r="F19" s="5" t="n"/>
      <c r="G19" s="7" t="n"/>
      <c r="H19" s="6" t="n"/>
      <c r="I19" s="7" t="n"/>
      <c r="J19" s="5" t="n"/>
      <c r="K19" s="8">
        <f>IF(OR(C19="",H19="Booked",H19="Lost"),"",IF(J19="",B19+VLOOKUP(H19,Cadence!$A$5:$B$9,2,FALSE),J19+VLOOKUP(H19,Cadence!$A$5:$B$9,2,FALSE)))</f>
        <v/>
      </c>
      <c r="L19" s="4">
        <f>IF(K19="","",IF(K19&lt;TODAY(),"Overdue",""))</f>
        <v/>
      </c>
      <c r="M19" s="9">
        <f>IF(OR(C19="",F19=""),"",F19-TODAY())</f>
        <v/>
      </c>
      <c r="N19" s="4">
        <f>IF(C19="","",IF(OR(H19="Quote sent",H19="Negotiating",H19="Booked"),"Y",IF(AND(H19="Lost",I19&gt;0),"Y","N")))</f>
        <v/>
      </c>
      <c r="O19" s="6" t="n"/>
      <c r="P19" s="10" t="n"/>
    </row>
    <row r="20">
      <c r="A20" s="4">
        <f>IF(C20="","","E-"&amp;TEXT(ROW()-4,"000"))</f>
        <v/>
      </c>
      <c r="B20" s="5" t="n"/>
      <c r="C20" s="6" t="n"/>
      <c r="D20" s="6" t="n"/>
      <c r="E20" s="6" t="n"/>
      <c r="F20" s="5" t="n"/>
      <c r="G20" s="7" t="n"/>
      <c r="H20" s="6" t="n"/>
      <c r="I20" s="7" t="n"/>
      <c r="J20" s="5" t="n"/>
      <c r="K20" s="8">
        <f>IF(OR(C20="",H20="Booked",H20="Lost"),"",IF(J20="",B20+VLOOKUP(H20,Cadence!$A$5:$B$9,2,FALSE),J20+VLOOKUP(H20,Cadence!$A$5:$B$9,2,FALSE)))</f>
        <v/>
      </c>
      <c r="L20" s="4">
        <f>IF(K20="","",IF(K20&lt;TODAY(),"Overdue",""))</f>
        <v/>
      </c>
      <c r="M20" s="9">
        <f>IF(OR(C20="",F20=""),"",F20-TODAY())</f>
        <v/>
      </c>
      <c r="N20" s="4">
        <f>IF(C20="","",IF(OR(H20="Quote sent",H20="Negotiating",H20="Booked"),"Y",IF(AND(H20="Lost",I20&gt;0),"Y","N")))</f>
        <v/>
      </c>
      <c r="O20" s="6" t="n"/>
      <c r="P20" s="10" t="n"/>
    </row>
    <row r="21">
      <c r="A21" s="4">
        <f>IF(C21="","","E-"&amp;TEXT(ROW()-4,"000"))</f>
        <v/>
      </c>
      <c r="B21" s="5" t="n"/>
      <c r="C21" s="6" t="n"/>
      <c r="D21" s="6" t="n"/>
      <c r="E21" s="6" t="n"/>
      <c r="F21" s="5" t="n"/>
      <c r="G21" s="7" t="n"/>
      <c r="H21" s="6" t="n"/>
      <c r="I21" s="7" t="n"/>
      <c r="J21" s="5" t="n"/>
      <c r="K21" s="8">
        <f>IF(OR(C21="",H21="Booked",H21="Lost"),"",IF(J21="",B21+VLOOKUP(H21,Cadence!$A$5:$B$9,2,FALSE),J21+VLOOKUP(H21,Cadence!$A$5:$B$9,2,FALSE)))</f>
        <v/>
      </c>
      <c r="L21" s="4">
        <f>IF(K21="","",IF(K21&lt;TODAY(),"Overdue",""))</f>
        <v/>
      </c>
      <c r="M21" s="9">
        <f>IF(OR(C21="",F21=""),"",F21-TODAY())</f>
        <v/>
      </c>
      <c r="N21" s="4">
        <f>IF(C21="","",IF(OR(H21="Quote sent",H21="Negotiating",H21="Booked"),"Y",IF(AND(H21="Lost",I21&gt;0),"Y","N")))</f>
        <v/>
      </c>
      <c r="O21" s="6" t="n"/>
      <c r="P21" s="10" t="n"/>
    </row>
    <row r="22">
      <c r="A22" s="4">
        <f>IF(C22="","","E-"&amp;TEXT(ROW()-4,"000"))</f>
        <v/>
      </c>
      <c r="B22" s="5" t="n"/>
      <c r="C22" s="6" t="n"/>
      <c r="D22" s="6" t="n"/>
      <c r="E22" s="6" t="n"/>
      <c r="F22" s="5" t="n"/>
      <c r="G22" s="7" t="n"/>
      <c r="H22" s="6" t="n"/>
      <c r="I22" s="7" t="n"/>
      <c r="J22" s="5" t="n"/>
      <c r="K22" s="8">
        <f>IF(OR(C22="",H22="Booked",H22="Lost"),"",IF(J22="",B22+VLOOKUP(H22,Cadence!$A$5:$B$9,2,FALSE),J22+VLOOKUP(H22,Cadence!$A$5:$B$9,2,FALSE)))</f>
        <v/>
      </c>
      <c r="L22" s="4">
        <f>IF(K22="","",IF(K22&lt;TODAY(),"Overdue",""))</f>
        <v/>
      </c>
      <c r="M22" s="9">
        <f>IF(OR(C22="",F22=""),"",F22-TODAY())</f>
        <v/>
      </c>
      <c r="N22" s="4">
        <f>IF(C22="","",IF(OR(H22="Quote sent",H22="Negotiating",H22="Booked"),"Y",IF(AND(H22="Lost",I22&gt;0),"Y","N")))</f>
        <v/>
      </c>
      <c r="O22" s="6" t="n"/>
      <c r="P22" s="10" t="n"/>
    </row>
    <row r="23">
      <c r="A23" s="4">
        <f>IF(C23="","","E-"&amp;TEXT(ROW()-4,"000"))</f>
        <v/>
      </c>
      <c r="B23" s="5" t="n"/>
      <c r="C23" s="6" t="n"/>
      <c r="D23" s="6" t="n"/>
      <c r="E23" s="6" t="n"/>
      <c r="F23" s="5" t="n"/>
      <c r="G23" s="7" t="n"/>
      <c r="H23" s="6" t="n"/>
      <c r="I23" s="7" t="n"/>
      <c r="J23" s="5" t="n"/>
      <c r="K23" s="8">
        <f>IF(OR(C23="",H23="Booked",H23="Lost"),"",IF(J23="",B23+VLOOKUP(H23,Cadence!$A$5:$B$9,2,FALSE),J23+VLOOKUP(H23,Cadence!$A$5:$B$9,2,FALSE)))</f>
        <v/>
      </c>
      <c r="L23" s="4">
        <f>IF(K23="","",IF(K23&lt;TODAY(),"Overdue",""))</f>
        <v/>
      </c>
      <c r="M23" s="9">
        <f>IF(OR(C23="",F23=""),"",F23-TODAY())</f>
        <v/>
      </c>
      <c r="N23" s="4">
        <f>IF(C23="","",IF(OR(H23="Quote sent",H23="Negotiating",H23="Booked"),"Y",IF(AND(H23="Lost",I23&gt;0),"Y","N")))</f>
        <v/>
      </c>
      <c r="O23" s="6" t="n"/>
      <c r="P23" s="10" t="n"/>
    </row>
    <row r="24">
      <c r="A24" s="4">
        <f>IF(C24="","","E-"&amp;TEXT(ROW()-4,"000"))</f>
        <v/>
      </c>
      <c r="B24" s="5" t="n"/>
      <c r="C24" s="6" t="n"/>
      <c r="D24" s="6" t="n"/>
      <c r="E24" s="6" t="n"/>
      <c r="F24" s="5" t="n"/>
      <c r="G24" s="7" t="n"/>
      <c r="H24" s="6" t="n"/>
      <c r="I24" s="7" t="n"/>
      <c r="J24" s="5" t="n"/>
      <c r="K24" s="8">
        <f>IF(OR(C24="",H24="Booked",H24="Lost"),"",IF(J24="",B24+VLOOKUP(H24,Cadence!$A$5:$B$9,2,FALSE),J24+VLOOKUP(H24,Cadence!$A$5:$B$9,2,FALSE)))</f>
        <v/>
      </c>
      <c r="L24" s="4">
        <f>IF(K24="","",IF(K24&lt;TODAY(),"Overdue",""))</f>
        <v/>
      </c>
      <c r="M24" s="9">
        <f>IF(OR(C24="",F24=""),"",F24-TODAY())</f>
        <v/>
      </c>
      <c r="N24" s="4">
        <f>IF(C24="","",IF(OR(H24="Quote sent",H24="Negotiating",H24="Booked"),"Y",IF(AND(H24="Lost",I24&gt;0),"Y","N")))</f>
        <v/>
      </c>
      <c r="O24" s="6" t="n"/>
      <c r="P24" s="10" t="n"/>
    </row>
  </sheetData>
  <conditionalFormatting sqref="L5:L24">
    <cfRule type="cellIs" priority="1" operator="equal" dxfId="0">
      <formula>"Overdue"</formula>
    </cfRule>
  </conditionalFormatting>
  <dataValidations count="3">
    <dataValidation sqref="H5:H24" showDropDown="0" showInputMessage="0" showErrorMessage="0" allowBlank="0" type="list">
      <formula1>"New,Contacted,Tasting booked,Quote sent,Negotiating,Booked,Lost"</formula1>
    </dataValidation>
    <dataValidation sqref="D5:D24" showDropDown="0" showInputMessage="0" showErrorMessage="0" allowBlank="0" type="list">
      <formula1>=Sources!$A$5:$A$12</formula1>
    </dataValidation>
    <dataValidation sqref="P5:P24" showDropDown="0" showInputMessage="0" showErrorMessage="0" allowBlank="0" type="list">
      <formula1>"Y,N"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18" customWidth="1" min="1" max="1"/>
    <col width="22" customWidth="1" min="2" max="2"/>
    <col width="100" customWidth="1" min="3" max="3"/>
  </cols>
  <sheetData>
    <row r="1">
      <c r="A1" s="1" t="inlineStr">
        <is>
          <t>Follow-up cadence by stage</t>
        </is>
      </c>
    </row>
    <row r="2">
      <c r="A2" s="2" t="inlineStr">
        <is>
          <t>Days from your last contact to the next one. Change the yellow numbers to match how you work.</t>
        </is>
      </c>
    </row>
    <row r="4">
      <c r="A4" s="3" t="inlineStr">
        <is>
          <t>Stage</t>
        </is>
      </c>
      <c r="B4" s="3" t="inlineStr">
        <is>
          <t>Days to next follow-up</t>
        </is>
      </c>
      <c r="C4" s="3" t="inlineStr">
        <is>
          <t>What the follow-up should do</t>
        </is>
      </c>
    </row>
    <row r="5">
      <c r="A5" s="11" t="inlineStr">
        <is>
          <t>New</t>
        </is>
      </c>
      <c r="B5" s="12" t="n">
        <v>1</v>
      </c>
      <c r="C5" s="13" t="inlineStr">
        <is>
          <t>Reply within the hour if you can; call the same day. Ask date, guest count, veg/non-veg split and budget range.</t>
        </is>
      </c>
    </row>
    <row r="6">
      <c r="A6" s="11" t="inlineStr">
        <is>
          <t>Contacted</t>
        </is>
      </c>
      <c r="B6" s="12" t="n">
        <v>2</v>
      </c>
      <c r="C6" s="13" t="inlineStr">
        <is>
          <t>Send two sample menus at two price points and offer a tasting slot.</t>
        </is>
      </c>
    </row>
    <row r="7">
      <c r="A7" s="11" t="inlineStr">
        <is>
          <t>Tasting booked</t>
        </is>
      </c>
      <c r="B7" s="12" t="n">
        <v>1</v>
      </c>
      <c r="C7" s="13" t="inlineStr">
        <is>
          <t>Confirm the slot the day before; ask who is coming and dietary needs.</t>
        </is>
      </c>
    </row>
    <row r="8">
      <c r="A8" s="11" t="inlineStr">
        <is>
          <t>Quote sent</t>
        </is>
      </c>
      <c r="B8" s="12" t="n">
        <v>3</v>
      </c>
      <c r="C8" s="13" t="inlineStr">
        <is>
          <t>Ask if the quote matches what they had in mind; offer to adjust the menu, not just the rate.</t>
        </is>
      </c>
    </row>
    <row r="9">
      <c r="A9" s="11" t="inlineStr">
        <is>
          <t>Negotiating</t>
        </is>
      </c>
      <c r="B9" s="12" t="n">
        <v>2</v>
      </c>
      <c r="C9" s="13" t="inlineStr">
        <is>
          <t>Close the open point in writing; state how long the date is held without an advance.</t>
        </is>
      </c>
    </row>
    <row r="11">
      <c r="A11" s="14" t="inlineStr">
        <is>
          <t>Stage win probabilities (for the weighted pipeline). These are guesses: replace them with your own history.</t>
        </is>
      </c>
    </row>
    <row r="12">
      <c r="A12" s="3" t="inlineStr">
        <is>
          <t>Stage</t>
        </is>
      </c>
      <c r="B12" s="3" t="inlineStr">
        <is>
          <t>Chance of booking</t>
        </is>
      </c>
      <c r="C12" s="3" t="inlineStr">
        <is>
          <t>Note</t>
        </is>
      </c>
    </row>
    <row r="13">
      <c r="A13" s="11" t="inlineStr">
        <is>
          <t>New</t>
        </is>
      </c>
      <c r="B13" s="15" t="n">
        <v>0.05</v>
      </c>
    </row>
    <row r="14">
      <c r="A14" s="11" t="inlineStr">
        <is>
          <t>Contacted</t>
        </is>
      </c>
      <c r="B14" s="15" t="n">
        <v>0.1</v>
      </c>
    </row>
    <row r="15">
      <c r="A15" s="11" t="inlineStr">
        <is>
          <t>Tasting booked</t>
        </is>
      </c>
      <c r="B15" s="15" t="n">
        <v>0.3</v>
      </c>
    </row>
    <row r="16">
      <c r="A16" s="11" t="inlineStr">
        <is>
          <t>Quote sent</t>
        </is>
      </c>
      <c r="B16" s="15" t="n">
        <v>0.25</v>
      </c>
    </row>
    <row r="17">
      <c r="A17" s="11" t="inlineStr">
        <is>
          <t>Negotiating</t>
        </is>
      </c>
      <c r="B17" s="15" t="n">
        <v>0.55</v>
      </c>
    </row>
    <row r="18">
      <c r="A18" s="11" t="inlineStr">
        <is>
          <t>Booked</t>
        </is>
      </c>
      <c r="B18" s="15" t="n">
        <v>1</v>
      </c>
    </row>
    <row r="19">
      <c r="A19" s="11" t="inlineStr">
        <is>
          <t>Lost</t>
        </is>
      </c>
      <c r="B19" s="15" t="n">
        <v>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25"/>
  <sheetViews>
    <sheetView workbookViewId="0">
      <selection activeCell="A1" sqref="A1"/>
    </sheetView>
  </sheetViews>
  <sheetFormatPr baseColWidth="8" defaultRowHeight="15"/>
  <cols>
    <col width="70" customWidth="1" min="1" max="1"/>
    <col width="16" customWidth="1" min="2" max="2"/>
    <col width="18" customWidth="1" min="3" max="3"/>
    <col width="18" customWidth="1" min="4" max="4"/>
    <col width="20" customWidth="1" min="5" max="5"/>
  </cols>
  <sheetData>
    <row r="1">
      <c r="A1" s="1" t="inlineStr">
        <is>
          <t>Pipeline and conversion</t>
        </is>
      </c>
    </row>
    <row r="2">
      <c r="A2" s="2" t="inlineStr">
        <is>
          <t>Counts and values come from the Enquiries sheet.</t>
        </is>
      </c>
    </row>
    <row r="4">
      <c r="A4" s="3" t="inlineStr">
        <is>
          <t>Stage</t>
        </is>
      </c>
      <c r="B4" s="3" t="inlineStr">
        <is>
          <t>Enquiries</t>
        </is>
      </c>
      <c r="C4" s="3" t="inlineStr">
        <is>
          <t>Quote value (Rs)</t>
        </is>
      </c>
      <c r="D4" s="3" t="inlineStr">
        <is>
          <t>Chance of booking</t>
        </is>
      </c>
      <c r="E4" s="3" t="inlineStr">
        <is>
          <t>Weighted value (Rs)</t>
        </is>
      </c>
    </row>
    <row r="5">
      <c r="A5" s="11" t="inlineStr">
        <is>
          <t>New</t>
        </is>
      </c>
      <c r="B5" s="9">
        <f>COUNTIF(Enquiries!$H$5:$H$24,A5)</f>
        <v/>
      </c>
      <c r="C5" s="16">
        <f>SUMIF(Enquiries!$H$5:$H$24,A5,Enquiries!$I$5:$I$24)</f>
        <v/>
      </c>
      <c r="D5" s="17">
        <f>VLOOKUP(A5,Cadence!$A$13:$B$19,2,FALSE)</f>
        <v/>
      </c>
      <c r="E5" s="16">
        <f>C5*D5</f>
        <v/>
      </c>
    </row>
    <row r="6">
      <c r="A6" s="11" t="inlineStr">
        <is>
          <t>Contacted</t>
        </is>
      </c>
      <c r="B6" s="9">
        <f>COUNTIF(Enquiries!$H$5:$H$24,A6)</f>
        <v/>
      </c>
      <c r="C6" s="16">
        <f>SUMIF(Enquiries!$H$5:$H$24,A6,Enquiries!$I$5:$I$24)</f>
        <v/>
      </c>
      <c r="D6" s="17">
        <f>VLOOKUP(A6,Cadence!$A$13:$B$19,2,FALSE)</f>
        <v/>
      </c>
      <c r="E6" s="16">
        <f>C6*D6</f>
        <v/>
      </c>
    </row>
    <row r="7">
      <c r="A7" s="11" t="inlineStr">
        <is>
          <t>Tasting booked</t>
        </is>
      </c>
      <c r="B7" s="9">
        <f>COUNTIF(Enquiries!$H$5:$H$24,A7)</f>
        <v/>
      </c>
      <c r="C7" s="16">
        <f>SUMIF(Enquiries!$H$5:$H$24,A7,Enquiries!$I$5:$I$24)</f>
        <v/>
      </c>
      <c r="D7" s="17">
        <f>VLOOKUP(A7,Cadence!$A$13:$B$19,2,FALSE)</f>
        <v/>
      </c>
      <c r="E7" s="16">
        <f>C7*D7</f>
        <v/>
      </c>
    </row>
    <row r="8">
      <c r="A8" s="11" t="inlineStr">
        <is>
          <t>Quote sent</t>
        </is>
      </c>
      <c r="B8" s="9">
        <f>COUNTIF(Enquiries!$H$5:$H$24,A8)</f>
        <v/>
      </c>
      <c r="C8" s="16">
        <f>SUMIF(Enquiries!$H$5:$H$24,A8,Enquiries!$I$5:$I$24)</f>
        <v/>
      </c>
      <c r="D8" s="17">
        <f>VLOOKUP(A8,Cadence!$A$13:$B$19,2,FALSE)</f>
        <v/>
      </c>
      <c r="E8" s="16">
        <f>C8*D8</f>
        <v/>
      </c>
    </row>
    <row r="9">
      <c r="A9" s="11" t="inlineStr">
        <is>
          <t>Negotiating</t>
        </is>
      </c>
      <c r="B9" s="9">
        <f>COUNTIF(Enquiries!$H$5:$H$24,A9)</f>
        <v/>
      </c>
      <c r="C9" s="16">
        <f>SUMIF(Enquiries!$H$5:$H$24,A9,Enquiries!$I$5:$I$24)</f>
        <v/>
      </c>
      <c r="D9" s="17">
        <f>VLOOKUP(A9,Cadence!$A$13:$B$19,2,FALSE)</f>
        <v/>
      </c>
      <c r="E9" s="16">
        <f>C9*D9</f>
        <v/>
      </c>
    </row>
    <row r="10">
      <c r="A10" s="11" t="inlineStr">
        <is>
          <t>Booked</t>
        </is>
      </c>
      <c r="B10" s="9">
        <f>COUNTIF(Enquiries!$H$5:$H$24,A10)</f>
        <v/>
      </c>
      <c r="C10" s="16">
        <f>SUMIF(Enquiries!$H$5:$H$24,A10,Enquiries!$I$5:$I$24)</f>
        <v/>
      </c>
      <c r="D10" s="17">
        <f>VLOOKUP(A10,Cadence!$A$13:$B$19,2,FALSE)</f>
        <v/>
      </c>
      <c r="E10" s="16">
        <f>C10*D10</f>
        <v/>
      </c>
    </row>
    <row r="11">
      <c r="A11" s="11" t="inlineStr">
        <is>
          <t>Lost</t>
        </is>
      </c>
      <c r="B11" s="9">
        <f>COUNTIF(Enquiries!$H$5:$H$24,A11)</f>
        <v/>
      </c>
      <c r="C11" s="16">
        <f>SUMIF(Enquiries!$H$5:$H$24,A11,Enquiries!$I$5:$I$24)</f>
        <v/>
      </c>
      <c r="D11" s="17">
        <f>VLOOKUP(A11,Cadence!$A$13:$B$19,2,FALSE)</f>
        <v/>
      </c>
      <c r="E11" s="16">
        <f>C11*D11</f>
        <v/>
      </c>
    </row>
    <row r="12">
      <c r="A12" s="14" t="inlineStr">
        <is>
          <t>TOTAL</t>
        </is>
      </c>
      <c r="B12" s="18">
        <f>SUM(B5:B11)</f>
        <v/>
      </c>
      <c r="C12" s="19">
        <f>SUM(C5:C11)</f>
        <v/>
      </c>
      <c r="E12" s="19">
        <f>SUM(E5:E11)</f>
        <v/>
      </c>
    </row>
    <row r="14">
      <c r="A14" s="20" t="inlineStr">
        <is>
          <t>CONVERSION</t>
        </is>
      </c>
      <c r="B14" s="21" t="n"/>
      <c r="C14" s="21" t="n"/>
    </row>
    <row r="15">
      <c r="A15" s="14" t="inlineStr">
        <is>
          <t>All enquiries logged</t>
        </is>
      </c>
      <c r="B15" s="18">
        <f>COUNTA(Enquiries!C5:C24)</f>
        <v/>
      </c>
    </row>
    <row r="16">
      <c r="A16" s="14" t="inlineStr">
        <is>
          <t>Reached a quote (quote sent, negotiating, booked, or lost after a quote)</t>
        </is>
      </c>
      <c r="B16" s="18">
        <f>COUNTIF(Enquiries!N5:N24,"Y")</f>
        <v/>
      </c>
    </row>
    <row r="17">
      <c r="A17" s="14" t="inlineStr">
        <is>
          <t>Booked</t>
        </is>
      </c>
      <c r="B17" s="18">
        <f>B10</f>
        <v/>
      </c>
    </row>
    <row r="18">
      <c r="A18" s="14" t="inlineStr">
        <is>
          <t>Enquiry to quote rate</t>
        </is>
      </c>
      <c r="B18" s="22">
        <f>IF(B15=0,0,B16/B15)</f>
        <v/>
      </c>
    </row>
    <row r="19">
      <c r="A19" s="14" t="inlineStr">
        <is>
          <t>Quote to booking rate</t>
        </is>
      </c>
      <c r="B19" s="22">
        <f>IF(B16=0,0,B17/B16)</f>
        <v/>
      </c>
    </row>
    <row r="20">
      <c r="A20" s="14" t="inlineStr">
        <is>
          <t>Enquiry to booking rate</t>
        </is>
      </c>
      <c r="B20" s="22">
        <f>IF(B15=0,0,B17/B15)</f>
        <v/>
      </c>
    </row>
    <row r="21">
      <c r="A21" s="14" t="inlineStr">
        <is>
          <t>Booked value (Rs)</t>
        </is>
      </c>
      <c r="B21" s="19">
        <f>C10</f>
        <v/>
      </c>
    </row>
    <row r="22">
      <c r="A22" s="14" t="inlineStr">
        <is>
          <t>Open pipeline value, unweighted (Rs)</t>
        </is>
      </c>
      <c r="B22" s="19">
        <f>SUM(C8:C9)+C7</f>
        <v/>
      </c>
    </row>
    <row r="23">
      <c r="A23" s="14" t="inlineStr">
        <is>
          <t>Open pipeline value, weighted (Rs)</t>
        </is>
      </c>
      <c r="B23" s="19">
        <f>E7+E8+E9</f>
        <v/>
      </c>
    </row>
    <row r="24">
      <c r="A24" s="14" t="inlineStr">
        <is>
          <t>Overdue follow-ups right now</t>
        </is>
      </c>
      <c r="B24" s="18">
        <f>COUNTIF(Enquiries!L5:L24,"Overdue")</f>
        <v/>
      </c>
    </row>
    <row r="25">
      <c r="A25" s="14" t="inlineStr">
        <is>
          <t>Enquiries without WhatsApp consent recorded</t>
        </is>
      </c>
      <c r="B25" s="18">
        <f>SUMPRODUCT((Enquiries!C5:C24&lt;&gt;"")*(Enquiries!P5:P24&lt;&gt;"Y"))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15"/>
  <sheetViews>
    <sheetView workbookViewId="0">
      <selection activeCell="A1" sqref="A1"/>
    </sheetView>
  </sheetViews>
  <sheetFormatPr baseColWidth="8" defaultRowHeight="15"/>
  <cols>
    <col width="32" customWidth="1" min="1" max="1"/>
    <col width="18" customWidth="1" min="2" max="2"/>
    <col width="11" customWidth="1" min="3" max="3"/>
    <col width="10" customWidth="1" min="4" max="4"/>
    <col width="18" customWidth="1" min="5" max="5"/>
    <col width="18" customWidth="1" min="6" max="6"/>
    <col width="18" customWidth="1" min="7" max="7"/>
    <col width="20" customWidth="1" min="8" max="8"/>
  </cols>
  <sheetData>
    <row r="1">
      <c r="A1" s="1" t="inlineStr">
        <is>
          <t>Which source is worth the money</t>
        </is>
      </c>
    </row>
    <row r="2">
      <c r="A2" s="2" t="inlineStr">
        <is>
          <t>Enter what you spent per source this quarter. Cost per booking is the number that matters.</t>
        </is>
      </c>
    </row>
    <row r="4">
      <c r="A4" s="3" t="inlineStr">
        <is>
          <t>Source</t>
        </is>
      </c>
      <c r="B4" s="3" t="inlineStr">
        <is>
          <t>Spend this quarter (Rs)</t>
        </is>
      </c>
      <c r="C4" s="3" t="inlineStr">
        <is>
          <t>Enquiries</t>
        </is>
      </c>
      <c r="D4" s="3" t="inlineStr">
        <is>
          <t>Booked</t>
        </is>
      </c>
      <c r="E4" s="3" t="inlineStr">
        <is>
          <t>Booked value (Rs)</t>
        </is>
      </c>
      <c r="F4" s="3" t="inlineStr">
        <is>
          <t>Cost per enquiry (Rs)</t>
        </is>
      </c>
      <c r="G4" s="3" t="inlineStr">
        <is>
          <t>Cost per booking (Rs)</t>
        </is>
      </c>
      <c r="H4" s="3" t="inlineStr">
        <is>
          <t>Booked value per Rs spent</t>
        </is>
      </c>
    </row>
    <row r="5">
      <c r="A5" s="11" t="inlineStr">
        <is>
          <t>WedMeGood / WeddingWire listing</t>
        </is>
      </c>
      <c r="B5" s="7" t="n">
        <v>60000</v>
      </c>
      <c r="C5" s="9">
        <f>COUNTIF(Enquiries!$D$5:$D$24,A5)</f>
        <v/>
      </c>
      <c r="D5" s="9">
        <f>COUNTIFS(Enquiries!$D$5:$D$24,A5,Enquiries!$H$5:$H$24,"Booked")</f>
        <v/>
      </c>
      <c r="E5" s="16">
        <f>SUMIFS(Enquiries!$I$5:$I$24,Enquiries!$D$5:$D$24,A5,Enquiries!$H$5:$H$24,"Booked")</f>
        <v/>
      </c>
      <c r="F5" s="16">
        <f>IF(C5=0,"",B5/C5)</f>
        <v/>
      </c>
      <c r="G5" s="16">
        <f>IF(D5=0,"",B5/D5)</f>
        <v/>
      </c>
      <c r="H5" s="23">
        <f>IF(B5=0,"",E5/B5)</f>
        <v/>
      </c>
    </row>
    <row r="6">
      <c r="A6" s="11" t="inlineStr">
        <is>
          <t>JustDial</t>
        </is>
      </c>
      <c r="B6" s="7" t="n">
        <v>18000</v>
      </c>
      <c r="C6" s="9">
        <f>COUNTIF(Enquiries!$D$5:$D$24,A6)</f>
        <v/>
      </c>
      <c r="D6" s="9">
        <f>COUNTIFS(Enquiries!$D$5:$D$24,A6,Enquiries!$H$5:$H$24,"Booked")</f>
        <v/>
      </c>
      <c r="E6" s="16">
        <f>SUMIFS(Enquiries!$I$5:$I$24,Enquiries!$D$5:$D$24,A6,Enquiries!$H$5:$H$24,"Booked")</f>
        <v/>
      </c>
      <c r="F6" s="16">
        <f>IF(C6=0,"",B6/C6)</f>
        <v/>
      </c>
      <c r="G6" s="16">
        <f>IF(D6=0,"",B6/D6)</f>
        <v/>
      </c>
      <c r="H6" s="23">
        <f>IF(B6=0,"",E6/B6)</f>
        <v/>
      </c>
    </row>
    <row r="7">
      <c r="A7" s="11" t="inlineStr">
        <is>
          <t>Instagram</t>
        </is>
      </c>
      <c r="B7" s="7" t="n">
        <v>24000</v>
      </c>
      <c r="C7" s="9">
        <f>COUNTIF(Enquiries!$D$5:$D$24,A7)</f>
        <v/>
      </c>
      <c r="D7" s="9">
        <f>COUNTIFS(Enquiries!$D$5:$D$24,A7,Enquiries!$H$5:$H$24,"Booked")</f>
        <v/>
      </c>
      <c r="E7" s="16">
        <f>SUMIFS(Enquiries!$I$5:$I$24,Enquiries!$D$5:$D$24,A7,Enquiries!$H$5:$H$24,"Booked")</f>
        <v/>
      </c>
      <c r="F7" s="16">
        <f>IF(C7=0,"",B7/C7)</f>
        <v/>
      </c>
      <c r="G7" s="16">
        <f>IF(D7=0,"",B7/D7)</f>
        <v/>
      </c>
      <c r="H7" s="23">
        <f>IF(B7=0,"",E7/B7)</f>
        <v/>
      </c>
    </row>
    <row r="8">
      <c r="A8" s="11" t="inlineStr">
        <is>
          <t>Google search</t>
        </is>
      </c>
      <c r="B8" s="7" t="n">
        <v>12000</v>
      </c>
      <c r="C8" s="9">
        <f>COUNTIF(Enquiries!$D$5:$D$24,A8)</f>
        <v/>
      </c>
      <c r="D8" s="9">
        <f>COUNTIFS(Enquiries!$D$5:$D$24,A8,Enquiries!$H$5:$H$24,"Booked")</f>
        <v/>
      </c>
      <c r="E8" s="16">
        <f>SUMIFS(Enquiries!$I$5:$I$24,Enquiries!$D$5:$D$24,A8,Enquiries!$H$5:$H$24,"Booked")</f>
        <v/>
      </c>
      <c r="F8" s="16">
        <f>IF(C8=0,"",B8/C8)</f>
        <v/>
      </c>
      <c r="G8" s="16">
        <f>IF(D8=0,"",B8/D8)</f>
        <v/>
      </c>
      <c r="H8" s="23">
        <f>IF(B8=0,"",E8/B8)</f>
        <v/>
      </c>
    </row>
    <row r="9">
      <c r="A9" s="11" t="inlineStr">
        <is>
          <t>Referral from hall</t>
        </is>
      </c>
      <c r="B9" s="7" t="n">
        <v>0</v>
      </c>
      <c r="C9" s="9">
        <f>COUNTIF(Enquiries!$D$5:$D$24,A9)</f>
        <v/>
      </c>
      <c r="D9" s="9">
        <f>COUNTIFS(Enquiries!$D$5:$D$24,A9,Enquiries!$H$5:$H$24,"Booked")</f>
        <v/>
      </c>
      <c r="E9" s="16">
        <f>SUMIFS(Enquiries!$I$5:$I$24,Enquiries!$D$5:$D$24,A9,Enquiries!$H$5:$H$24,"Booked")</f>
        <v/>
      </c>
      <c r="F9" s="16">
        <f>IF(C9=0,"",B9/C9)</f>
        <v/>
      </c>
      <c r="G9" s="16">
        <f>IF(D9=0,"",B9/D9)</f>
        <v/>
      </c>
      <c r="H9" s="23">
        <f>IF(B9=0,"",E9/B9)</f>
        <v/>
      </c>
    </row>
    <row r="10">
      <c r="A10" s="11" t="inlineStr">
        <is>
          <t>Repeat client</t>
        </is>
      </c>
      <c r="B10" s="7" t="n">
        <v>0</v>
      </c>
      <c r="C10" s="9">
        <f>COUNTIF(Enquiries!$D$5:$D$24,A10)</f>
        <v/>
      </c>
      <c r="D10" s="9">
        <f>COUNTIFS(Enquiries!$D$5:$D$24,A10,Enquiries!$H$5:$H$24,"Booked")</f>
        <v/>
      </c>
      <c r="E10" s="16">
        <f>SUMIFS(Enquiries!$I$5:$I$24,Enquiries!$D$5:$D$24,A10,Enquiries!$H$5:$H$24,"Booked")</f>
        <v/>
      </c>
      <c r="F10" s="16">
        <f>IF(C10=0,"",B10/C10)</f>
        <v/>
      </c>
      <c r="G10" s="16">
        <f>IF(D10=0,"",B10/D10)</f>
        <v/>
      </c>
      <c r="H10" s="23">
        <f>IF(B10=0,"",E10/B10)</f>
        <v/>
      </c>
    </row>
    <row r="11">
      <c r="A11" s="11" t="inlineStr">
        <is>
          <t>Walk-in</t>
        </is>
      </c>
      <c r="B11" s="7" t="n">
        <v>0</v>
      </c>
      <c r="C11" s="9">
        <f>COUNTIF(Enquiries!$D$5:$D$24,A11)</f>
        <v/>
      </c>
      <c r="D11" s="9">
        <f>COUNTIFS(Enquiries!$D$5:$D$24,A11,Enquiries!$H$5:$H$24,"Booked")</f>
        <v/>
      </c>
      <c r="E11" s="16">
        <f>SUMIFS(Enquiries!$I$5:$I$24,Enquiries!$D$5:$D$24,A11,Enquiries!$H$5:$H$24,"Booked")</f>
        <v/>
      </c>
      <c r="F11" s="16">
        <f>IF(C11=0,"",B11/C11)</f>
        <v/>
      </c>
      <c r="G11" s="16">
        <f>IF(D11=0,"",B11/D11)</f>
        <v/>
      </c>
      <c r="H11" s="23">
        <f>IF(B11=0,"",E11/B11)</f>
        <v/>
      </c>
    </row>
    <row r="12">
      <c r="A12" s="11" t="inlineStr">
        <is>
          <t>Other</t>
        </is>
      </c>
      <c r="B12" s="7" t="n">
        <v>0</v>
      </c>
      <c r="C12" s="9">
        <f>COUNTIF(Enquiries!$D$5:$D$24,A12)</f>
        <v/>
      </c>
      <c r="D12" s="9">
        <f>COUNTIFS(Enquiries!$D$5:$D$24,A12,Enquiries!$H$5:$H$24,"Booked")</f>
        <v/>
      </c>
      <c r="E12" s="16">
        <f>SUMIFS(Enquiries!$I$5:$I$24,Enquiries!$D$5:$D$24,A12,Enquiries!$H$5:$H$24,"Booked")</f>
        <v/>
      </c>
      <c r="F12" s="16">
        <f>IF(C12=0,"",B12/C12)</f>
        <v/>
      </c>
      <c r="G12" s="16">
        <f>IF(D12=0,"",B12/D12)</f>
        <v/>
      </c>
      <c r="H12" s="23">
        <f>IF(B12=0,"",E12/B12)</f>
        <v/>
      </c>
    </row>
    <row r="13">
      <c r="A13" s="14" t="inlineStr">
        <is>
          <t>TOTAL</t>
        </is>
      </c>
      <c r="B13" s="19">
        <f>SUM(B5:B12)</f>
        <v/>
      </c>
      <c r="C13" s="18">
        <f>SUM(C5:C12)</f>
        <v/>
      </c>
      <c r="D13" s="18">
        <f>SUM(D5:D12)</f>
        <v/>
      </c>
      <c r="E13" s="19">
        <f>SUM(E5:E12)</f>
        <v/>
      </c>
    </row>
    <row r="15" ht="36" customHeight="1">
      <c r="A15" s="24" t="inlineStr">
        <is>
          <t>Small numbers mislead: three bookings from one source is a hint, not proof. Track two or three quarters before you cut a channel. Referrals cost nothing in cash but cost time; count the time if you can.</t>
        </is>
      </c>
    </row>
  </sheetData>
  <mergeCells count="1">
    <mergeCell ref="A15:H1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2026-09-24T19:54:01Z</dcterms:created>
  <dcterms:modified xmlns:dcterms="http://purl.org/dc/terms/" xmlns:xsi="http://www.w3.org/2001/XMLSchema-instance" xsi:type="dcterms:W3CDTF">2026-09-24T19:54:01Z</dcterms:modified>
</cp:coreProperties>
</file>