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calculator" sheetId="1" state="visible" r:id="rId1"/>
    <sheet xmlns:r="http://schemas.openxmlformats.org/officeDocument/2006/relationships" name="Month register" sheetId="2" state="visible" r:id="rId2"/>
    <sheet xmlns:r="http://schemas.openxmlformats.org/officeDocument/2006/relationships" name="Threshol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d-mmm-yy"/>
  </numFmts>
  <fonts count="7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  <color rgb="00FFFFFF"/>
    </font>
    <font>
      <b val="1"/>
    </font>
    <font>
      <color rgb="00666666"/>
      <sz val="9"/>
    </font>
    <font>
      <b val="1"/>
      <color rgb="00B00020"/>
    </font>
  </fonts>
  <fills count="5">
    <fill>
      <patternFill/>
    </fill>
    <fill>
      <patternFill patternType="gray125"/>
    </fill>
    <fill>
      <patternFill patternType="solid">
        <fgColor rgb="001A2B6D"/>
        <bgColor rgb="001A2B6D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3" borderId="1" applyAlignment="1" pivotButton="0" quotePrefix="0" xfId="0">
      <alignment horizontal="left"/>
    </xf>
    <xf numFmtId="0" fontId="5" fillId="0" borderId="0" applyAlignment="1" pivotButton="0" quotePrefix="0" xfId="0">
      <alignment vertical="top" wrapText="1"/>
    </xf>
    <xf numFmtId="3" fontId="0" fillId="3" borderId="1" applyAlignment="1" pivotButton="0" quotePrefix="0" xfId="0">
      <alignment horizontal="right"/>
    </xf>
    <xf numFmtId="3" fontId="0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4" fontId="0" fillId="4" borderId="1" applyAlignment="1" pivotButton="0" quotePrefix="0" xfId="0">
      <alignment horizontal="right"/>
    </xf>
    <xf numFmtId="4" fontId="4" fillId="4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 wrapText="1"/>
    </xf>
    <xf numFmtId="166" fontId="0" fillId="3" borderId="1" applyAlignment="1" pivotButton="0" quotePrefix="0" xfId="0">
      <alignment horizontal="right"/>
    </xf>
    <xf numFmtId="0" fontId="0" fillId="3" borderId="1" applyAlignment="1" pivotButton="0" quotePrefix="0" xfId="0">
      <alignment horizontal="left" wrapText="1"/>
    </xf>
    <xf numFmtId="0" fontId="0" fillId="3" borderId="1" applyAlignment="1" pivotButton="0" quotePrefix="0" xfId="0">
      <alignment horizontal="right"/>
    </xf>
    <xf numFmtId="9" fontId="0" fillId="3" borderId="1" applyAlignment="1" pivotButton="0" quotePrefix="0" xfId="0">
      <alignment horizontal="right"/>
    </xf>
    <xf numFmtId="1" fontId="4" fillId="4" borderId="1" applyAlignment="1" pivotButton="0" quotePrefix="0" xfId="0">
      <alignment horizontal="right"/>
    </xf>
    <xf numFmtId="10" fontId="4" fillId="4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66" customWidth="1" min="1" max="1"/>
    <col width="26" customWidth="1" min="2" max="2"/>
    <col width="70" customWidth="1" min="3" max="3"/>
  </cols>
  <sheetData>
    <row r="1">
      <c r="A1" s="1" t="inlineStr">
        <is>
          <t>Caterer invoice calculator: 5% food, 18% extras, advances and TDS</t>
        </is>
      </c>
    </row>
    <row r="2">
      <c r="A2" s="2" t="inlineStr">
        <is>
          <t>Yellow cells are inputs. Check the rate and SAC with your CA for your own premises. This sheet assumes an ordinary (non-specified) venue, where outdoor catering is 5% with no input tax credit.</t>
        </is>
      </c>
    </row>
    <row r="4">
      <c r="A4" s="3" t="inlineStr">
        <is>
          <t>INPUTS</t>
        </is>
      </c>
      <c r="B4" s="4" t="n"/>
      <c r="C4" s="4" t="n"/>
    </row>
    <row r="5">
      <c r="A5" s="5" t="inlineStr">
        <is>
          <t>Client name</t>
        </is>
      </c>
      <c r="B5" s="6" t="inlineStr">
        <is>
          <t>Sharma wedding, 486 guests</t>
        </is>
      </c>
      <c r="C5" s="7" t="n"/>
    </row>
    <row r="6">
      <c r="A6" s="5" t="inlineStr">
        <is>
          <t>Place of supply vs your registration</t>
        </is>
      </c>
      <c r="B6" s="6" t="inlineStr">
        <is>
          <t>Intra-state</t>
        </is>
      </c>
      <c r="C6" s="7" t="inlineStr">
        <is>
          <t>Inter-state if the event is in another state (place of supply is generally where the catering is performed)</t>
        </is>
      </c>
    </row>
    <row r="7">
      <c r="A7" s="5" t="inlineStr">
        <is>
          <t>Guaranteed plates (minimum guarantee in the contract)</t>
        </is>
      </c>
      <c r="B7" s="8" t="n">
        <v>450</v>
      </c>
      <c r="C7" s="7" t="inlineStr"/>
    </row>
    <row r="8">
      <c r="A8" s="5" t="inlineStr">
        <is>
          <t>Actual plates served</t>
        </is>
      </c>
      <c r="B8" s="8" t="n">
        <v>486</v>
      </c>
      <c r="C8" s="7" t="inlineStr">
        <is>
          <t>You bill the higher of guaranteed and actual</t>
        </is>
      </c>
    </row>
    <row r="9">
      <c r="A9" s="5" t="inlineStr">
        <is>
          <t>Rate per plate (Rs)</t>
        </is>
      </c>
      <c r="B9" s="8" t="n">
        <v>900</v>
      </c>
      <c r="C9" s="7" t="inlineStr"/>
    </row>
    <row r="10">
      <c r="A10" s="5" t="inlineStr">
        <is>
          <t>Live counters</t>
        </is>
      </c>
      <c r="B10" s="8" t="n">
        <v>2</v>
      </c>
      <c r="C10" s="7" t="inlineStr"/>
    </row>
    <row r="11">
      <c r="A11" s="5" t="inlineStr">
        <is>
          <t>Rate per live counter (Rs)</t>
        </is>
      </c>
      <c r="B11" s="8" t="n">
        <v>22000</v>
      </c>
      <c r="C11" s="7" t="inlineStr"/>
    </row>
    <row r="12">
      <c r="A12" s="5" t="inlineStr">
        <is>
          <t>Staff, tableware, transport billed with the catering (Rs)</t>
        </is>
      </c>
      <c r="B12" s="8" t="n">
        <v>48000</v>
      </c>
      <c r="C12" s="7" t="inlineStr">
        <is>
          <t>Part of the same catering supply; 5% with the food</t>
        </is>
      </c>
    </row>
    <row r="13">
      <c r="A13" s="5" t="inlineStr">
        <is>
          <t>Décor, tent, sound you resell as separate lines (Rs)</t>
        </is>
      </c>
      <c r="B13" s="8" t="n">
        <v>0</v>
      </c>
      <c r="C13" s="7" t="inlineStr">
        <is>
          <t>A different service: 18%. Enter 0 if the client hires them directly</t>
        </is>
      </c>
    </row>
    <row r="14">
      <c r="A14" s="5" t="inlineStr">
        <is>
          <t>Does the client deduct TDS?</t>
        </is>
      </c>
      <c r="B14" s="6" t="inlineStr">
        <is>
          <t>Yes</t>
        </is>
      </c>
      <c r="C14" s="7" t="inlineStr">
        <is>
          <t>Corporates and firms usually do; a family paying for a private event does not</t>
        </is>
      </c>
    </row>
    <row r="15">
      <c r="A15" s="5" t="inlineStr">
        <is>
          <t>Your business status (decides the TDS rate)</t>
        </is>
      </c>
      <c r="B15" s="6" t="inlineStr">
        <is>
          <t>Company/Firm/Other</t>
        </is>
      </c>
      <c r="C15" s="7" t="inlineStr">
        <is>
          <t>TDS rate follows the payee, which is you: 1% if you are an individual or HUF, 2% if a firm or company (section 194C, now section 393(1) of the Income-tax Act 2025)</t>
        </is>
      </c>
    </row>
    <row r="16">
      <c r="A16" s="5" t="inlineStr">
        <is>
          <t>Advance 1, GST included (Rs)</t>
        </is>
      </c>
      <c r="B16" s="8" t="n">
        <v>150000</v>
      </c>
      <c r="C16" s="7" t="inlineStr">
        <is>
          <t>Receipt voucher issued when received</t>
        </is>
      </c>
    </row>
    <row r="17">
      <c r="A17" s="5" t="inlineStr">
        <is>
          <t>Advance 2, GST included (Rs)</t>
        </is>
      </c>
      <c r="B17" s="8" t="n">
        <v>100000</v>
      </c>
      <c r="C17" s="7" t="inlineStr"/>
    </row>
    <row r="18">
      <c r="A18" s="5" t="inlineStr">
        <is>
          <t>Advance 3, GST included (Rs)</t>
        </is>
      </c>
      <c r="B18" s="8" t="n">
        <v>0</v>
      </c>
      <c r="C18" s="7" t="inlineStr"/>
    </row>
    <row r="19">
      <c r="A19" s="5" t="inlineStr">
        <is>
          <t>GST rate assumed inside the advances (%)</t>
        </is>
      </c>
      <c r="B19" s="8" t="n">
        <v>5</v>
      </c>
      <c r="C19" s="7" t="inlineStr">
        <is>
          <t>Use 5 if the advances were toward catering; blend it if part was toward extras</t>
        </is>
      </c>
    </row>
    <row r="21">
      <c r="A21" s="3" t="inlineStr">
        <is>
          <t>INVOICE</t>
        </is>
      </c>
      <c r="B21" s="4" t="n"/>
      <c r="C21" s="4" t="n"/>
    </row>
    <row r="22">
      <c r="A22" s="5" t="inlineStr">
        <is>
          <t>Billable plates</t>
        </is>
      </c>
      <c r="B22" s="9">
        <f>MAX(B7,B8)</f>
        <v/>
      </c>
    </row>
    <row r="23">
      <c r="A23" s="5" t="inlineStr">
        <is>
          <t>Plates value</t>
        </is>
      </c>
      <c r="B23" s="9">
        <f>B22*B9</f>
        <v/>
      </c>
    </row>
    <row r="24">
      <c r="A24" s="5" t="inlineStr">
        <is>
          <t>Live counters value</t>
        </is>
      </c>
      <c r="B24" s="9">
        <f>B10*B11</f>
        <v/>
      </c>
    </row>
    <row r="25">
      <c r="A25" s="5" t="inlineStr">
        <is>
          <t>Staff, tableware, transport</t>
        </is>
      </c>
      <c r="B25" s="9">
        <f>B12</f>
        <v/>
      </c>
    </row>
    <row r="26">
      <c r="A26" s="5" t="inlineStr">
        <is>
          <t>Taxable value at 5%</t>
        </is>
      </c>
      <c r="B26" s="10">
        <f>SUM(B23:B25)</f>
        <v/>
      </c>
    </row>
    <row r="27">
      <c r="A27" s="5" t="inlineStr">
        <is>
          <t>CGST 2.5%</t>
        </is>
      </c>
      <c r="B27" s="11">
        <f>IF(B6="Intra-state",B26*0.025,0)</f>
        <v/>
      </c>
    </row>
    <row r="28">
      <c r="A28" s="5" t="inlineStr">
        <is>
          <t>SGST 2.5%</t>
        </is>
      </c>
      <c r="B28" s="11">
        <f>IF(B6="Intra-state",B26*0.025,0)</f>
        <v/>
      </c>
    </row>
    <row r="29">
      <c r="A29" s="5" t="inlineStr">
        <is>
          <t>IGST 5%</t>
        </is>
      </c>
      <c r="B29" s="11">
        <f>IF(B6="Inter-state",B26*0.05,0)</f>
        <v/>
      </c>
    </row>
    <row r="30">
      <c r="A30" s="5" t="inlineStr">
        <is>
          <t>Extras taxable at 18%</t>
        </is>
      </c>
      <c r="B30" s="9">
        <f>B13</f>
        <v/>
      </c>
    </row>
    <row r="31">
      <c r="A31" s="5" t="inlineStr">
        <is>
          <t>CGST 9% on extras</t>
        </is>
      </c>
      <c r="B31" s="11">
        <f>IF(B6="Intra-state",B30*0.09,0)</f>
        <v/>
      </c>
    </row>
    <row r="32">
      <c r="A32" s="5" t="inlineStr">
        <is>
          <t>SGST 9% on extras</t>
        </is>
      </c>
      <c r="B32" s="11">
        <f>IF(B6="Intra-state",B30*0.09,0)</f>
        <v/>
      </c>
    </row>
    <row r="33">
      <c r="A33" s="5" t="inlineStr">
        <is>
          <t>IGST 18% on extras</t>
        </is>
      </c>
      <c r="B33" s="11">
        <f>IF(B6="Inter-state",B30*0.18,0)</f>
        <v/>
      </c>
    </row>
    <row r="34">
      <c r="A34" s="5" t="inlineStr">
        <is>
          <t>INVOICE TOTAL</t>
        </is>
      </c>
      <c r="B34" s="12">
        <f>B26+B27+B28+B29+B30+B31+B32+B33</f>
        <v/>
      </c>
    </row>
    <row r="36">
      <c r="A36" s="3" t="inlineStr">
        <is>
          <t>TDS, ADVANCES AND WHAT YOU COLLECT</t>
        </is>
      </c>
      <c r="B36" s="4" t="n"/>
      <c r="C36" s="4" t="n"/>
    </row>
    <row r="37">
      <c r="A37" s="5" t="inlineStr">
        <is>
          <t>TDS rate</t>
        </is>
      </c>
      <c r="B37" s="13">
        <f>IF(B14="Yes",IF(B15="Individual/HUF",0.01,0.02),0)</f>
        <v/>
      </c>
    </row>
    <row r="38">
      <c r="A38" s="5" t="inlineStr">
        <is>
          <t>TDS base (taxable value excluding GST, if GST is shown separately)</t>
        </is>
      </c>
      <c r="B38" s="9">
        <f>B26+B30</f>
        <v/>
      </c>
    </row>
    <row r="39">
      <c r="A39" s="5" t="inlineStr">
        <is>
          <t>TDS the client deducts</t>
        </is>
      </c>
      <c r="B39" s="9">
        <f>ROUND(B38*B37,0)</f>
        <v/>
      </c>
      <c r="C39" s="7" t="inlineStr">
        <is>
          <t>CBDT Circular 23/2017: when GST is shown separately on the bill, TDS is taken on the value before GST.</t>
        </is>
      </c>
    </row>
    <row r="40">
      <c r="A40" s="5" t="inlineStr">
        <is>
          <t>Advances received (GST included)</t>
        </is>
      </c>
      <c r="B40" s="9">
        <f>SUM(B16:B18)</f>
        <v/>
      </c>
    </row>
    <row r="41">
      <c r="A41" s="5" t="inlineStr">
        <is>
          <t>BALANCE TO COLLECT (invoice total less advances less TDS)</t>
        </is>
      </c>
      <c r="B41" s="12">
        <f>B34-B40-B39</f>
        <v/>
      </c>
    </row>
    <row r="42">
      <c r="A42" s="5" t="inlineStr">
        <is>
          <t>GST already accounted through advance vouchers</t>
        </is>
      </c>
      <c r="B42" s="11">
        <f>B40*B19/(100+B19)</f>
        <v/>
      </c>
      <c r="C42" s="7" t="inlineStr">
        <is>
          <t>Advance tax = advance x rate / (100 + rate). This is the usual working when the advance includes GST; confirm the convention with your CA.</t>
        </is>
      </c>
    </row>
    <row r="43">
      <c r="A43" s="5" t="inlineStr">
        <is>
          <t>GST on the invoice</t>
        </is>
      </c>
      <c r="B43" s="11">
        <f>B27+B28+B29+B31+B32+B33</f>
        <v/>
      </c>
    </row>
    <row r="44">
      <c r="A44" s="5" t="inlineStr">
        <is>
          <t>GST still to report for this invoice in its own month</t>
        </is>
      </c>
      <c r="B44" s="11">
        <f>B43-B42</f>
        <v/>
      </c>
      <c r="C44" s="7" t="inlineStr">
        <is>
          <t>If this is negative, an advance carried more tax than the final invoice needs; ask your CA how to adjust it.</t>
        </is>
      </c>
    </row>
    <row r="45">
      <c r="A45" s="5" t="inlineStr">
        <is>
          <t>Net cash you keep from GST (5% carries no ITC, so none is recoverable)</t>
        </is>
      </c>
      <c r="B45" s="9">
        <f>0</f>
        <v/>
      </c>
    </row>
  </sheetData>
  <dataValidations count="3">
    <dataValidation sqref="B6" showDropDown="0" showInputMessage="0" showErrorMessage="0" allowBlank="0" type="list">
      <formula1>"Intra-state,Inter-state"</formula1>
    </dataValidation>
    <dataValidation sqref="B14" showDropDown="0" showInputMessage="0" showErrorMessage="0" allowBlank="0" type="list">
      <formula1>"Yes,No"</formula1>
    </dataValidation>
    <dataValidation sqref="B15" showDropDown="0" showInputMessage="0" showErrorMessage="0" allowBlank="0" type="list">
      <formula1>"Individual/HUF,Company/Firm/Other"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8" customWidth="1" min="2" max="2"/>
    <col width="11" customWidth="1" min="3" max="3"/>
    <col width="14" customWidth="1" min="4" max="4"/>
    <col width="18" customWidth="1" min="5" max="5"/>
    <col width="16" customWidth="1" min="6" max="6"/>
    <col width="13" customWidth="1" min="7" max="7"/>
    <col width="13" customWidth="1" min="8" max="8"/>
    <col width="13" customWidth="1" min="9" max="9"/>
    <col width="16" customWidth="1" min="10" max="10"/>
    <col width="8" customWidth="1" min="11" max="11"/>
    <col width="14" customWidth="1" min="12" max="12"/>
    <col width="16" customWidth="1" min="13" max="13"/>
  </cols>
  <sheetData>
    <row r="1">
      <c r="A1" s="1" t="inlineStr">
        <is>
          <t>Month register: tax and TDS across events</t>
        </is>
      </c>
    </row>
    <row r="2">
      <c r="A2" s="2" t="inlineStr">
        <is>
          <t>Sample data for October 2026. Overwrite the yellow cells with your events. Totals feed your GSTR-1 working and your TDS match against Form 26AS.</t>
        </is>
      </c>
    </row>
    <row r="4">
      <c r="A4" s="14" t="inlineStr">
        <is>
          <t>Event date</t>
        </is>
      </c>
      <c r="B4" s="14" t="inlineStr">
        <is>
          <t>Client</t>
        </is>
      </c>
      <c r="C4" s="14" t="inlineStr">
        <is>
          <t>B2B or B2C</t>
        </is>
      </c>
      <c r="D4" s="14" t="inlineStr">
        <is>
          <t>Place of supply</t>
        </is>
      </c>
      <c r="E4" s="14" t="inlineStr">
        <is>
          <t>Food service taxable at 5% (Rs)</t>
        </is>
      </c>
      <c r="F4" s="14" t="inlineStr">
        <is>
          <t>Extras taxable at 18% (Rs)</t>
        </is>
      </c>
      <c r="G4" s="14" t="inlineStr">
        <is>
          <t>CGST</t>
        </is>
      </c>
      <c r="H4" s="14" t="inlineStr">
        <is>
          <t>SGST</t>
        </is>
      </c>
      <c r="I4" s="14" t="inlineStr">
        <is>
          <t>IGST</t>
        </is>
      </c>
      <c r="J4" s="14" t="inlineStr">
        <is>
          <t>Invoice total</t>
        </is>
      </c>
      <c r="K4" s="14" t="inlineStr">
        <is>
          <t>TDS %</t>
        </is>
      </c>
      <c r="L4" s="14" t="inlineStr">
        <is>
          <t>TDS deducted</t>
        </is>
      </c>
      <c r="M4" s="14" t="inlineStr">
        <is>
          <t>Cash after TDS</t>
        </is>
      </c>
    </row>
    <row r="5">
      <c r="A5" s="15" t="n">
        <v>46298</v>
      </c>
      <c r="B5" s="16" t="inlineStr">
        <is>
          <t>Sharma wedding</t>
        </is>
      </c>
      <c r="C5" s="17" t="inlineStr">
        <is>
          <t>B2C</t>
        </is>
      </c>
      <c r="D5" s="17" t="inlineStr">
        <is>
          <t>Intra-state</t>
        </is>
      </c>
      <c r="E5" s="8" t="n">
        <v>529400</v>
      </c>
      <c r="F5" s="8" t="n">
        <v>0</v>
      </c>
      <c r="G5" s="11">
        <f>IF(D5="Intra-state",E5*0.025+F5*0.09,0)</f>
        <v/>
      </c>
      <c r="H5" s="11">
        <f>IF(D5="Intra-state",E5*0.025+F5*0.09,0)</f>
        <v/>
      </c>
      <c r="I5" s="11">
        <f>IF(D5="Inter-state",E5*0.05+F5*0.18,0)</f>
        <v/>
      </c>
      <c r="J5" s="11">
        <f>E5+F5+G5+H5+I5</f>
        <v/>
      </c>
      <c r="K5" s="18" t="n">
        <v>0</v>
      </c>
      <c r="L5" s="9">
        <f>ROUND((E5+F5)*K5,0)</f>
        <v/>
      </c>
      <c r="M5" s="11">
        <f>J5-L5</f>
        <v/>
      </c>
    </row>
    <row r="6">
      <c r="A6" s="15" t="n">
        <v>46305</v>
      </c>
      <c r="B6" s="16" t="inlineStr">
        <is>
          <t>Orbit Pharma annual dinner</t>
        </is>
      </c>
      <c r="C6" s="17" t="inlineStr">
        <is>
          <t>B2B</t>
        </is>
      </c>
      <c r="D6" s="17" t="inlineStr">
        <is>
          <t>Intra-state</t>
        </is>
      </c>
      <c r="E6" s="8" t="n">
        <v>320000</v>
      </c>
      <c r="F6" s="8" t="n">
        <v>0</v>
      </c>
      <c r="G6" s="11">
        <f>IF(D6="Intra-state",E6*0.025+F6*0.09,0)</f>
        <v/>
      </c>
      <c r="H6" s="11">
        <f>IF(D6="Intra-state",E6*0.025+F6*0.09,0)</f>
        <v/>
      </c>
      <c r="I6" s="11">
        <f>IF(D6="Inter-state",E6*0.05+F6*0.18,0)</f>
        <v/>
      </c>
      <c r="J6" s="11">
        <f>E6+F6+G6+H6+I6</f>
        <v/>
      </c>
      <c r="K6" s="18" t="n">
        <v>0.02</v>
      </c>
      <c r="L6" s="9">
        <f>ROUND((E6+F6)*K6,0)</f>
        <v/>
      </c>
      <c r="M6" s="11">
        <f>J6-L6</f>
        <v/>
      </c>
    </row>
    <row r="7">
      <c r="A7" s="15" t="n">
        <v>46306</v>
      </c>
      <c r="B7" s="16" t="inlineStr">
        <is>
          <t>Gupta engagement</t>
        </is>
      </c>
      <c r="C7" s="17" t="inlineStr">
        <is>
          <t>B2C</t>
        </is>
      </c>
      <c r="D7" s="17" t="inlineStr">
        <is>
          <t>Intra-state</t>
        </is>
      </c>
      <c r="E7" s="8" t="n">
        <v>185000</v>
      </c>
      <c r="F7" s="8" t="n">
        <v>40000</v>
      </c>
      <c r="G7" s="11">
        <f>IF(D7="Intra-state",E7*0.025+F7*0.09,0)</f>
        <v/>
      </c>
      <c r="H7" s="11">
        <f>IF(D7="Intra-state",E7*0.025+F7*0.09,0)</f>
        <v/>
      </c>
      <c r="I7" s="11">
        <f>IF(D7="Inter-state",E7*0.05+F7*0.18,0)</f>
        <v/>
      </c>
      <c r="J7" s="11">
        <f>E7+F7+G7+H7+I7</f>
        <v/>
      </c>
      <c r="K7" s="18" t="n">
        <v>0</v>
      </c>
      <c r="L7" s="9">
        <f>ROUND((E7+F7)*K7,0)</f>
        <v/>
      </c>
      <c r="M7" s="11">
        <f>J7-L7</f>
        <v/>
      </c>
    </row>
    <row r="8">
      <c r="A8" s="15" t="n">
        <v>46312</v>
      </c>
      <c r="B8" s="16" t="inlineStr">
        <is>
          <t>Corporate offsite, Jaipur (caterer registered in Delhi)</t>
        </is>
      </c>
      <c r="C8" s="17" t="inlineStr">
        <is>
          <t>B2B</t>
        </is>
      </c>
      <c r="D8" s="17" t="inlineStr">
        <is>
          <t>Inter-state</t>
        </is>
      </c>
      <c r="E8" s="8" t="n">
        <v>675000</v>
      </c>
      <c r="F8" s="8" t="n">
        <v>0</v>
      </c>
      <c r="G8" s="11">
        <f>IF(D8="Intra-state",E8*0.025+F8*0.09,0)</f>
        <v/>
      </c>
      <c r="H8" s="11">
        <f>IF(D8="Intra-state",E8*0.025+F8*0.09,0)</f>
        <v/>
      </c>
      <c r="I8" s="11">
        <f>IF(D8="Inter-state",E8*0.05+F8*0.18,0)</f>
        <v/>
      </c>
      <c r="J8" s="11">
        <f>E8+F8+G8+H8+I8</f>
        <v/>
      </c>
      <c r="K8" s="18" t="n">
        <v>0.02</v>
      </c>
      <c r="L8" s="9">
        <f>ROUND((E8+F8)*K8,0)</f>
        <v/>
      </c>
      <c r="M8" s="11">
        <f>J8-L8</f>
        <v/>
      </c>
    </row>
    <row r="9">
      <c r="A9" s="15" t="n">
        <v>46313</v>
      </c>
      <c r="B9" s="16" t="inlineStr">
        <is>
          <t>Mehta reception</t>
        </is>
      </c>
      <c r="C9" s="17" t="inlineStr">
        <is>
          <t>B2C</t>
        </is>
      </c>
      <c r="D9" s="17" t="inlineStr">
        <is>
          <t>Intra-state</t>
        </is>
      </c>
      <c r="E9" s="8" t="n">
        <v>410000</v>
      </c>
      <c r="F9" s="8" t="n">
        <v>0</v>
      </c>
      <c r="G9" s="11">
        <f>IF(D9="Intra-state",E9*0.025+F9*0.09,0)</f>
        <v/>
      </c>
      <c r="H9" s="11">
        <f>IF(D9="Intra-state",E9*0.025+F9*0.09,0)</f>
        <v/>
      </c>
      <c r="I9" s="11">
        <f>IF(D9="Inter-state",E9*0.05+F9*0.18,0)</f>
        <v/>
      </c>
      <c r="J9" s="11">
        <f>E9+F9+G9+H9+I9</f>
        <v/>
      </c>
      <c r="K9" s="18" t="n">
        <v>0</v>
      </c>
      <c r="L9" s="9">
        <f>ROUND((E9+F9)*K9,0)</f>
        <v/>
      </c>
      <c r="M9" s="11">
        <f>J9-L9</f>
        <v/>
      </c>
    </row>
    <row r="10">
      <c r="A10" s="15" t="n">
        <v>46319</v>
      </c>
      <c r="B10" s="16" t="inlineStr">
        <is>
          <t>College annual dinner</t>
        </is>
      </c>
      <c r="C10" s="17" t="inlineStr">
        <is>
          <t>B2B</t>
        </is>
      </c>
      <c r="D10" s="17" t="inlineStr">
        <is>
          <t>Intra-state</t>
        </is>
      </c>
      <c r="E10" s="8" t="n">
        <v>240000</v>
      </c>
      <c r="F10" s="8" t="n">
        <v>0</v>
      </c>
      <c r="G10" s="11">
        <f>IF(D10="Intra-state",E10*0.025+F10*0.09,0)</f>
        <v/>
      </c>
      <c r="H10" s="11">
        <f>IF(D10="Intra-state",E10*0.025+F10*0.09,0)</f>
        <v/>
      </c>
      <c r="I10" s="11">
        <f>IF(D10="Inter-state",E10*0.05+F10*0.18,0)</f>
        <v/>
      </c>
      <c r="J10" s="11">
        <f>E10+F10+G10+H10+I10</f>
        <v/>
      </c>
      <c r="K10" s="18" t="n">
        <v>0.02</v>
      </c>
      <c r="L10" s="9">
        <f>ROUND((E10+F10)*K10,0)</f>
        <v/>
      </c>
      <c r="M10" s="11">
        <f>J10-L10</f>
        <v/>
      </c>
    </row>
    <row r="11">
      <c r="A11" s="15" t="n">
        <v>46320</v>
      </c>
      <c r="B11" s="16" t="inlineStr">
        <is>
          <t>Rao sangeet</t>
        </is>
      </c>
      <c r="C11" s="17" t="inlineStr">
        <is>
          <t>B2C</t>
        </is>
      </c>
      <c r="D11" s="17" t="inlineStr">
        <is>
          <t>Intra-state</t>
        </is>
      </c>
      <c r="E11" s="8" t="n">
        <v>360000</v>
      </c>
      <c r="F11" s="8" t="n">
        <v>55000</v>
      </c>
      <c r="G11" s="11">
        <f>IF(D11="Intra-state",E11*0.025+F11*0.09,0)</f>
        <v/>
      </c>
      <c r="H11" s="11">
        <f>IF(D11="Intra-state",E11*0.025+F11*0.09,0)</f>
        <v/>
      </c>
      <c r="I11" s="11">
        <f>IF(D11="Inter-state",E11*0.05+F11*0.18,0)</f>
        <v/>
      </c>
      <c r="J11" s="11">
        <f>E11+F11+G11+H11+I11</f>
        <v/>
      </c>
      <c r="K11" s="18" t="n">
        <v>0</v>
      </c>
      <c r="L11" s="9">
        <f>ROUND((E11+F11)*K11,0)</f>
        <v/>
      </c>
      <c r="M11" s="11">
        <f>J11-L11</f>
        <v/>
      </c>
    </row>
    <row r="12">
      <c r="A12" s="15" t="n">
        <v>46326</v>
      </c>
      <c r="B12" s="16" t="inlineStr">
        <is>
          <t>Housing society dinner</t>
        </is>
      </c>
      <c r="C12" s="17" t="inlineStr">
        <is>
          <t>B2B</t>
        </is>
      </c>
      <c r="D12" s="17" t="inlineStr">
        <is>
          <t>Intra-state</t>
        </is>
      </c>
      <c r="E12" s="8" t="n">
        <v>120000</v>
      </c>
      <c r="F12" s="8" t="n">
        <v>0</v>
      </c>
      <c r="G12" s="11">
        <f>IF(D12="Intra-state",E12*0.025+F12*0.09,0)</f>
        <v/>
      </c>
      <c r="H12" s="11">
        <f>IF(D12="Intra-state",E12*0.025+F12*0.09,0)</f>
        <v/>
      </c>
      <c r="I12" s="11">
        <f>IF(D12="Inter-state",E12*0.05+F12*0.18,0)</f>
        <v/>
      </c>
      <c r="J12" s="11">
        <f>E12+F12+G12+H12+I12</f>
        <v/>
      </c>
      <c r="K12" s="18" t="n">
        <v>0.02</v>
      </c>
      <c r="L12" s="9">
        <f>ROUND((E12+F12)*K12,0)</f>
        <v/>
      </c>
      <c r="M12" s="11">
        <f>J12-L12</f>
        <v/>
      </c>
    </row>
    <row r="13">
      <c r="A13" s="15" t="n"/>
      <c r="B13" s="16" t="inlineStr"/>
      <c r="C13" s="17" t="n"/>
      <c r="D13" s="17" t="n"/>
      <c r="E13" s="8" t="n"/>
      <c r="F13" s="8" t="n"/>
      <c r="G13" s="11">
        <f>IF(D13="Intra-state",E13*0.025+F13*0.09,0)</f>
        <v/>
      </c>
      <c r="H13" s="11">
        <f>IF(D13="Intra-state",E13*0.025+F13*0.09,0)</f>
        <v/>
      </c>
      <c r="I13" s="11">
        <f>IF(D13="Inter-state",E13*0.05+F13*0.18,0)</f>
        <v/>
      </c>
      <c r="J13" s="11">
        <f>E13+F13+G13+H13+I13</f>
        <v/>
      </c>
      <c r="K13" s="18" t="n"/>
      <c r="L13" s="9">
        <f>ROUND((E13+F13)*K13,0)</f>
        <v/>
      </c>
      <c r="M13" s="11">
        <f>J13-L13</f>
        <v/>
      </c>
    </row>
    <row r="14">
      <c r="A14" s="15" t="n"/>
      <c r="B14" s="16" t="inlineStr"/>
      <c r="C14" s="17" t="n"/>
      <c r="D14" s="17" t="n"/>
      <c r="E14" s="8" t="n"/>
      <c r="F14" s="8" t="n"/>
      <c r="G14" s="11">
        <f>IF(D14="Intra-state",E14*0.025+F14*0.09,0)</f>
        <v/>
      </c>
      <c r="H14" s="11">
        <f>IF(D14="Intra-state",E14*0.025+F14*0.09,0)</f>
        <v/>
      </c>
      <c r="I14" s="11">
        <f>IF(D14="Inter-state",E14*0.05+F14*0.18,0)</f>
        <v/>
      </c>
      <c r="J14" s="11">
        <f>E14+F14+G14+H14+I14</f>
        <v/>
      </c>
      <c r="K14" s="18" t="n"/>
      <c r="L14" s="9">
        <f>ROUND((E14+F14)*K14,0)</f>
        <v/>
      </c>
      <c r="M14" s="11">
        <f>J14-L14</f>
        <v/>
      </c>
    </row>
    <row r="15">
      <c r="B15" s="5" t="inlineStr">
        <is>
          <t>TOTAL</t>
        </is>
      </c>
      <c r="E15" s="10">
        <f>SUM(E5:E14)</f>
        <v/>
      </c>
      <c r="F15" s="10">
        <f>SUM(F5:F14)</f>
        <v/>
      </c>
      <c r="G15" s="12">
        <f>SUM(G5:G14)</f>
        <v/>
      </c>
      <c r="H15" s="12">
        <f>SUM(H5:H14)</f>
        <v/>
      </c>
      <c r="I15" s="12">
        <f>SUM(I5:I14)</f>
        <v/>
      </c>
      <c r="J15" s="12">
        <f>SUM(J5:J14)</f>
        <v/>
      </c>
      <c r="L15" s="10">
        <f>SUM(L5:L14)</f>
        <v/>
      </c>
      <c r="M15" s="12">
        <f>SUM(M5:M14)</f>
        <v/>
      </c>
    </row>
    <row r="17">
      <c r="A17" s="3" t="inlineStr">
        <is>
          <t>MONTH SUMMARY</t>
        </is>
      </c>
      <c r="B17" s="4" t="n"/>
      <c r="C17" s="4" t="n"/>
      <c r="D17" s="4" t="n"/>
    </row>
    <row r="18">
      <c r="B18" s="5" t="inlineStr">
        <is>
          <t>Taxable value at 5% (no ITC)</t>
        </is>
      </c>
      <c r="E18" s="10">
        <f>E15</f>
        <v/>
      </c>
    </row>
    <row r="19">
      <c r="B19" s="5" t="inlineStr">
        <is>
          <t>Taxable value at 18% (extras)</t>
        </is>
      </c>
      <c r="E19" s="10">
        <f>F15</f>
        <v/>
      </c>
    </row>
    <row r="20">
      <c r="B20" s="5" t="inlineStr">
        <is>
          <t>Total GST collected</t>
        </is>
      </c>
      <c r="E20" s="12">
        <f>G15+H15+I15</f>
        <v/>
      </c>
    </row>
    <row r="21">
      <c r="B21" s="5" t="inlineStr">
        <is>
          <t xml:space="preserve">   of which CGST + SGST</t>
        </is>
      </c>
      <c r="E21" s="12">
        <f>G15+H15</f>
        <v/>
      </c>
    </row>
    <row r="22">
      <c r="B22" s="5" t="inlineStr">
        <is>
          <t xml:space="preserve">   of which IGST</t>
        </is>
      </c>
      <c r="E22" s="12">
        <f>I15</f>
        <v/>
      </c>
    </row>
    <row r="23">
      <c r="B23" s="5" t="inlineStr">
        <is>
          <t>B2B taxable value (both rates)</t>
        </is>
      </c>
      <c r="E23" s="10">
        <f>SUMIF(C5:C14,"B2B",E5:E14)+SUMIF(C5:C14,"B2B",F5:F14)</f>
        <v/>
      </c>
    </row>
    <row r="24">
      <c r="B24" s="5" t="inlineStr">
        <is>
          <t>B2C taxable value (both rates)</t>
        </is>
      </c>
      <c r="E24" s="10">
        <f>SUMIF(C5:C14,"B2C",E5:E14)+SUMIF(C5:C14,"B2C",F5:F14)</f>
        <v/>
      </c>
    </row>
    <row r="25">
      <c r="B25" s="5" t="inlineStr">
        <is>
          <t>TDS deducted by clients: match with Form 26AS</t>
        </is>
      </c>
      <c r="E25" s="10">
        <f>L15</f>
        <v/>
      </c>
    </row>
    <row r="26">
      <c r="B26" s="5" t="inlineStr">
        <is>
          <t>Events in the month</t>
        </is>
      </c>
      <c r="E26" s="19">
        <f>COUNTA(B5:B14)</f>
        <v/>
      </c>
    </row>
    <row r="27">
      <c r="B27" s="5" t="inlineStr">
        <is>
          <t>GST effective rate on total taxable value</t>
        </is>
      </c>
      <c r="E27" s="20">
        <f>IF(E15+F15=0,0,(G15+H15+I15)/(E15+F15))</f>
        <v/>
      </c>
    </row>
    <row r="29" ht="30" customHeight="1">
      <c r="B29" s="7" t="inlineStr">
        <is>
          <t>Use the totals as a working sheet, not a return. GSTR-1 needs invoice-level entries, and your CA decides the treatment of advances, credit notes and any ITC on the 18% supplies.</t>
        </is>
      </c>
    </row>
  </sheetData>
  <mergeCells count="1">
    <mergeCell ref="B29:J29"/>
  </mergeCells>
  <dataValidations count="2">
    <dataValidation sqref="C5:C14" showDropDown="0" showInputMessage="0" showErrorMessage="0" allowBlank="0" type="list">
      <formula1>"B2B,B2C"</formula1>
    </dataValidation>
    <dataValidation sqref="D5:D14" showDropDown="0" showInputMessage="0" showErrorMessage="0" allowBlank="0" type="list">
      <formula1>"Intra-state,Inter-state"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62" customWidth="1" min="1" max="1"/>
    <col width="52" customWidth="1" min="2" max="2"/>
    <col width="80" customWidth="1" min="3" max="3"/>
  </cols>
  <sheetData>
    <row r="1">
      <c r="A1" s="1" t="inlineStr">
        <is>
          <t>Three thresholds every caterer should check</t>
        </is>
      </c>
    </row>
    <row r="2">
      <c r="A2" s="2" t="inlineStr">
        <is>
          <t>Rules read from official sources in September 2026. Confirm against the latest notifications before you rely on them.</t>
        </is>
      </c>
    </row>
    <row r="4">
      <c r="A4" s="3" t="inlineStr">
        <is>
          <t>E-INVOICING</t>
        </is>
      </c>
      <c r="B4" s="4" t="n"/>
      <c r="C4" s="4" t="n"/>
    </row>
    <row r="5">
      <c r="A5" s="5" t="inlineStr">
        <is>
          <t>Aggregate annual turnover (Rs crore, all GSTINs on one PAN)</t>
        </is>
      </c>
      <c r="B5" s="21" t="n">
        <v>3.2</v>
      </c>
      <c r="C5" s="7" t="inlineStr">
        <is>
          <t>E-invoicing applies where turnover in any year since 2017-18 exceeded Rs 5 crore. The 30-day reporting cap applies from 1 April 2025 to taxpayers at Rs 10 crore or more.</t>
        </is>
      </c>
    </row>
    <row r="6">
      <c r="A6" s="5" t="inlineStr">
        <is>
          <t>E-invoice (IRN) needed for B2B invoices?</t>
        </is>
      </c>
      <c r="B6" s="22">
        <f>IF(B5&gt;5,"Yes: turnover above Rs 5 crore","Not at this turnover")</f>
        <v/>
      </c>
    </row>
    <row r="7">
      <c r="A7" s="5" t="inlineStr">
        <is>
          <t>30-day reporting cut-off applies?</t>
        </is>
      </c>
      <c r="B7" s="22">
        <f>IF(B5&gt;=10,"Yes: report to the IRP within 30 days of the invoice date","No, not below Rs 10 crore")</f>
        <v/>
      </c>
    </row>
    <row r="9">
      <c r="A9" s="3" t="inlineStr">
        <is>
          <t>TDS ON YOUR BILL (section 194C, now section 393(1))</t>
        </is>
      </c>
      <c r="B9" s="4" t="n"/>
      <c r="C9" s="4" t="n"/>
    </row>
    <row r="10">
      <c r="A10" s="5" t="inlineStr">
        <is>
          <t>Single payment from this client (Rs)</t>
        </is>
      </c>
      <c r="B10" s="8" t="n">
        <v>529400</v>
      </c>
    </row>
    <row r="11">
      <c r="A11" s="5" t="inlineStr">
        <is>
          <t>Total paid by this client in the financial year (Rs)</t>
        </is>
      </c>
      <c r="B11" s="8" t="n">
        <v>529400</v>
      </c>
    </row>
    <row r="12">
      <c r="A12" s="5" t="inlineStr">
        <is>
          <t>Client deducts TDS?</t>
        </is>
      </c>
      <c r="B12" s="22">
        <f>IF(OR(B10&gt;30000,B11&gt;100000),"Yes, if the client is a business or firm","No, below both limits")</f>
        <v/>
      </c>
      <c r="C12" s="7" t="inlineStr">
        <is>
          <t>Limits: Rs 30,000 per payment or Rs 1,00,000 in the year. A person paying for a private family function does not deduct TDS.</t>
        </is>
      </c>
    </row>
    <row r="14">
      <c r="A14" s="3" t="inlineStr">
        <is>
          <t>FSSAI (from 1 April 2026)</t>
        </is>
      </c>
      <c r="B14" s="4" t="n"/>
      <c r="C14" s="4" t="n"/>
    </row>
    <row r="15">
      <c r="A15" s="5" t="inlineStr">
        <is>
          <t>Your turnover from food business (Rs crore)</t>
        </is>
      </c>
      <c r="B15" s="21" t="n">
        <v>1.1</v>
      </c>
    </row>
    <row r="16">
      <c r="A16" s="5" t="inlineStr">
        <is>
          <t>Caterer: licence type</t>
        </is>
      </c>
      <c r="B16" s="22">
        <f>IF(B15&gt;50,"Central licence (fee Rs 7,500 a year)","State licence (fee Rs 5,000 a year)")</f>
        <v/>
      </c>
      <c r="C16" s="7" t="inlineStr">
        <is>
          <t>FSSAI order of 13 March 2026: registration up to Rs 1.5 crore, state licence above that up to Rs 50 crore, central above Rs 50 crore. In the Kind of Business table (updated 1 April 2026) the caterer entry has no registration tier.</t>
        </is>
      </c>
    </row>
    <row r="17">
      <c r="A17" s="5" t="inlineStr">
        <is>
          <t>Banquet hall with food arrangements: licence type</t>
        </is>
      </c>
      <c r="B17" s="22">
        <f>IF(B15&gt;50,"Check central licence category with FSSAI",IF(B15&gt;1.5,"State licence (fee Rs 5,000 a year)","Registration (fee Rs 100 a year)"))</f>
        <v/>
      </c>
      <c r="C17" s="7" t="inlineStr">
        <is>
          <t>Banquet halls with food catering arrangements sit in the registration tier up to Rs 1.5 crore in the same table.</t>
        </is>
      </c>
    </row>
    <row r="19">
      <c r="A19" s="23" t="inlineStr">
        <is>
          <t>Print your 14-digit FSSAI number on every bill, cash memo and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2026-09-24T19:58:53Z</dcterms:created>
  <dcterms:modified xmlns:dcterms="http://purl.org/dc/terms/" xmlns:xsi="http://www.w3.org/2001/XMLSchema-instance" xsi:type="dcterms:W3CDTF">2026-09-24T19:58:53Z</dcterms:modified>
</cp:coreProperties>
</file>