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Register" sheetId="2" state="visible" r:id="rId2"/>
    <sheet xmlns:r="http://schemas.openxmlformats.org/officeDocument/2006/relationships" name="Payments" sheetId="3" state="visible" r:id="rId3"/>
    <sheet xmlns:r="http://schemas.openxmlformats.org/officeDocument/2006/relationships" name="Availability" sheetId="4" state="visible" r:id="rId4"/>
    <sheet xmlns:r="http://schemas.openxmlformats.org/officeDocument/2006/relationships" name="Dashboard" sheetId="5" state="visible" r:id="rId5"/>
    <sheet xmlns:r="http://schemas.openxmlformats.org/officeDocument/2006/relationships" name="Setup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D-MMM-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  <font>
      <i val="1"/>
      <color rgb="005B6479"/>
      <sz val="10"/>
    </font>
    <font>
      <name val="Calibri"/>
      <b val="1"/>
      <sz val="12"/>
    </font>
  </fonts>
  <fills count="5">
    <fill>
      <patternFill/>
    </fill>
    <fill>
      <patternFill patternType="gray125"/>
    </fill>
    <fill>
      <patternFill patternType="solid">
        <fgColor rgb="001E2A5A"/>
      </patternFill>
    </fill>
    <fill>
      <patternFill patternType="solid">
        <fgColor rgb="00FFF2CC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B8C0D9"/>
      </left>
      <right style="thin">
        <color rgb="00B8C0D9"/>
      </right>
      <top style="thin">
        <color rgb="00B8C0D9"/>
      </top>
      <bottom style="thin">
        <color rgb="00B8C0D9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6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2" borderId="0" applyAlignment="1" pivotButton="0" quotePrefix="0" xfId="0">
      <alignment horizontal="center" vertical="center"/>
    </xf>
    <xf numFmtId="0" fontId="5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166" fontId="0" fillId="3" borderId="1" pivotButton="0" quotePrefix="0" xfId="0"/>
    <xf numFmtId="3" fontId="0" fillId="3" borderId="1" pivotButton="0" quotePrefix="0" xfId="0"/>
    <xf numFmtId="3" fontId="0" fillId="4" borderId="1" pivotButton="0" quotePrefix="0" xfId="0"/>
    <xf numFmtId="0" fontId="0" fillId="4" borderId="1" pivotButton="0" quotePrefix="0" xfId="0"/>
    <xf numFmtId="0" fontId="4" fillId="0" borderId="0" pivotButton="0" quotePrefix="0" xfId="0"/>
    <xf numFmtId="0" fontId="3" fillId="3" borderId="1" pivotButton="0" quotePrefix="0" xfId="0"/>
    <xf numFmtId="166" fontId="3" fillId="3" borderId="1" pivotButton="0" quotePrefix="0" xfId="0"/>
    <xf numFmtId="166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  <xf numFmtId="164" fontId="3" fillId="3" borderId="1" pivotButton="0" quotePrefix="0" xfId="0"/>
    <xf numFmtId="1" fontId="3" fillId="3" borderId="1" pivotButton="0" quotePrefix="0" xfId="0"/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dxfs count="5">
    <dxf>
      <font>
        <b val="1"/>
        <color rgb="009C0006"/>
      </font>
      <fill>
        <patternFill patternType="solid">
          <fgColor rgb="00F8C9C9"/>
          <bgColor rgb="00F8C9C9"/>
        </patternFill>
      </fill>
    </dxf>
    <dxf>
      <fill>
        <patternFill patternType="solid">
          <fgColor rgb="00CDEFD5"/>
          <bgColor rgb="00CDEFD5"/>
        </patternFill>
      </fill>
    </dxf>
    <dxf>
      <fill>
        <patternFill patternType="solid">
          <fgColor rgb="00FFE6A8"/>
          <bgColor rgb="00FFE6A8"/>
        </patternFill>
      </fill>
    </dxf>
    <dxf>
      <font>
        <strike val="1"/>
        <color rgb="008A8A8A"/>
      </font>
    </dxf>
    <dxf>
      <fill>
        <patternFill patternType="solid">
          <fgColor rgb="00F8C9C9"/>
          <bgColor rgb="00F8C9C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BANQUET BOOKING REGISTER (Excel)  |  from venura.org</t>
        </is>
      </c>
    </row>
    <row r="2">
      <c r="A2" s="2" t="inlineStr"/>
    </row>
    <row r="3">
      <c r="A3" s="1" t="inlineStr">
        <is>
          <t>How it works</t>
        </is>
      </c>
    </row>
    <row r="4">
      <c r="A4" s="2" t="inlineStr">
        <is>
          <t>1. Setup: list your halls, shifts, event types and GST rates once.</t>
        </is>
      </c>
    </row>
    <row r="5">
      <c r="A5" s="2" t="inlineStr">
        <is>
          <t>2. Register: one row per booking. Pick the hall, date and shift. The Clash check column turns red if a shift is already taken, or if a full-day booking overlaps a morning/evening one.</t>
        </is>
      </c>
    </row>
    <row r="6">
      <c r="A6" s="2" t="inlineStr">
        <is>
          <t>3. Payments: record every rupee received against a Booking ID. The Register totals it, so the balance is always live.</t>
        </is>
      </c>
    </row>
    <row r="7">
      <c r="A7" s="2" t="inlineStr">
        <is>
          <t>4. Availability: choose a hall and month to see which shifts are free.</t>
        </is>
      </c>
    </row>
    <row r="8">
      <c r="A8" s="2" t="inlineStr">
        <is>
          <t>5. Dashboard: counts, outstanding balance, expired tentative holds.</t>
        </is>
      </c>
    </row>
    <row r="9">
      <c r="A9" s="2" t="inlineStr"/>
    </row>
    <row r="10">
      <c r="A10" s="1" t="inlineStr">
        <is>
          <t>Where Excel still breaks (be honest with yourself)</t>
        </is>
      </c>
    </row>
    <row r="11">
      <c r="A11" s="2" t="inlineStr">
        <is>
          <t>• Two staff editing one file on two phones at once can overwrite each other. Keep ONE person entering bookings, or use Excel on the web/OneDrive co-authoring and expect occasional conflicts.</t>
        </is>
      </c>
    </row>
    <row r="12">
      <c r="A12" s="2" t="inlineStr">
        <is>
          <t>• Data validation stops typed double bookings. It does NOT stop pasted data, and it does not stop someone deleting a formula. The Clash check column still shows the problem.</t>
        </is>
      </c>
    </row>
    <row r="13">
      <c r="A13" s="2" t="inlineStr">
        <is>
          <t>• Nothing here sends a WhatsApp quote, a payment reminder or a receipt. Those stay manual.</t>
        </is>
      </c>
    </row>
    <row r="14">
      <c r="A14" s="2" t="inlineStr">
        <is>
          <t>• The file holds 300 bookings. Start a new file each financial year.</t>
        </is>
      </c>
    </row>
    <row r="15">
      <c r="A15" s="2" t="inlineStr">
        <is>
          <t>• Formulas use TODAY(): the hold check changes each day the file is opened.</t>
        </is>
      </c>
    </row>
    <row r="16">
      <c r="A16" s="2" t="inlineStr"/>
    </row>
    <row r="17">
      <c r="A17" s="2" t="inlineStr">
        <is>
          <t>Sample rows B-001 to B-006 are dummy data. Delete the yellow values, not the grey formulas.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303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2" customWidth="1" min="2" max="2"/>
    <col width="10" customWidth="1" min="3" max="3"/>
    <col width="12" customWidth="1" min="4" max="4"/>
    <col width="20" customWidth="1" min="5" max="5"/>
    <col width="14" customWidth="1" min="6" max="6"/>
    <col width="12" customWidth="1" min="7" max="7"/>
    <col width="8" customWidth="1" min="8" max="8"/>
    <col width="14" customWidth="1" min="9" max="9"/>
    <col width="12" customWidth="1" min="10" max="10"/>
    <col width="20" customWidth="1" min="11" max="11"/>
    <col width="12" customWidth="1" min="12" max="12"/>
    <col width="11" customWidth="1" min="13" max="13"/>
    <col width="12" customWidth="1" min="14" max="14"/>
    <col width="11" customWidth="1" min="15" max="15"/>
    <col width="13" customWidth="1" min="16" max="16"/>
    <col width="11" customWidth="1" min="17" max="17"/>
    <col width="13" customWidth="1" min="18" max="18"/>
    <col width="13" customWidth="1" min="19" max="19"/>
    <col width="13" customWidth="1" min="20" max="20"/>
    <col width="12" customWidth="1" min="21" max="21"/>
    <col width="16" customWidth="1" min="22" max="22"/>
    <col width="26" customWidth="1" min="23" max="23"/>
    <col width="18" customWidth="1" min="24" max="24"/>
  </cols>
  <sheetData>
    <row r="1" ht="30" customHeight="1">
      <c r="A1" s="3" t="inlineStr">
        <is>
          <t>BANQUET BOOKING REGISTER  |  one row per booking</t>
        </is>
      </c>
    </row>
    <row r="2">
      <c r="A2" s="4" t="inlineStr">
        <is>
          <t>Yellow = you type. Grey = formula, leave it. Advance is pulled from the Payments sheet by Booking ID, so never type it here. Rows 5 and 6 are a deliberate clash: delete or change them and watch the flag clear.</t>
        </is>
      </c>
    </row>
    <row r="3" ht="42" customHeight="1">
      <c r="A3" s="5" t="inlineStr">
        <is>
          <t>Booking ID</t>
        </is>
      </c>
      <c r="B3" s="5" t="inlineStr">
        <is>
          <t>Event date</t>
        </is>
      </c>
      <c r="C3" s="5" t="inlineStr">
        <is>
          <t>Shift</t>
        </is>
      </c>
      <c r="D3" s="5" t="inlineStr">
        <is>
          <t>Hall</t>
        </is>
      </c>
      <c r="E3" s="5" t="inlineStr">
        <is>
          <t>Client name</t>
        </is>
      </c>
      <c r="F3" s="5" t="inlineStr">
        <is>
          <t>Phone</t>
        </is>
      </c>
      <c r="G3" s="5" t="inlineStr">
        <is>
          <t>Event type</t>
        </is>
      </c>
      <c r="H3" s="5" t="inlineStr">
        <is>
          <t>Guests</t>
        </is>
      </c>
      <c r="I3" s="5" t="inlineStr">
        <is>
          <t>Status</t>
        </is>
      </c>
      <c r="J3" s="5" t="inlineStr">
        <is>
          <t>Hold placed on</t>
        </is>
      </c>
      <c r="K3" s="5" t="inlineStr">
        <is>
          <t>Billing mode</t>
        </is>
      </c>
      <c r="L3" s="5" t="inlineStr">
        <is>
          <t>Hall rent (₹)</t>
        </is>
      </c>
      <c r="M3" s="5" t="inlineStr">
        <is>
          <t>Plate rate (₹)</t>
        </is>
      </c>
      <c r="N3" s="5" t="inlineStr">
        <is>
          <t>Food (₹)</t>
        </is>
      </c>
      <c r="O3" s="5" t="inlineStr">
        <is>
          <t>Extras (₹)</t>
        </is>
      </c>
      <c r="P3" s="5" t="inlineStr">
        <is>
          <t>Taxable value (₹)</t>
        </is>
      </c>
      <c r="Q3" s="5" t="inlineStr">
        <is>
          <t>GST (₹)</t>
        </is>
      </c>
      <c r="R3" s="5" t="inlineStr">
        <is>
          <t>Total (₹)</t>
        </is>
      </c>
      <c r="S3" s="5" t="inlineStr">
        <is>
          <t>Advance received (₹)</t>
        </is>
      </c>
      <c r="T3" s="5" t="inlineStr">
        <is>
          <t>Balance due (₹)</t>
        </is>
      </c>
      <c r="U3" s="5" t="inlineStr">
        <is>
          <t>Clash check</t>
        </is>
      </c>
      <c r="V3" s="5" t="inlineStr">
        <is>
          <t>Hold check</t>
        </is>
      </c>
      <c r="W3" s="5" t="inlineStr">
        <is>
          <t>Notes</t>
        </is>
      </c>
      <c r="X3" s="5" t="inlineStr">
        <is>
          <t>Lookup key (leave)</t>
        </is>
      </c>
    </row>
    <row r="4">
      <c r="A4" s="6" t="inlineStr">
        <is>
          <t>B-001</t>
        </is>
      </c>
      <c r="B4" s="7" t="n">
        <v>46360</v>
      </c>
      <c r="C4" s="6" t="inlineStr">
        <is>
          <t>Evening</t>
        </is>
      </c>
      <c r="D4" s="6" t="inlineStr">
        <is>
          <t>Grand Hall</t>
        </is>
      </c>
      <c r="E4" s="6" t="inlineStr">
        <is>
          <t>Sharma family</t>
        </is>
      </c>
      <c r="F4" s="6" t="inlineStr">
        <is>
          <t>98xxxxxx01</t>
        </is>
      </c>
      <c r="G4" s="6" t="inlineStr">
        <is>
          <t>Wedding</t>
        </is>
      </c>
      <c r="H4" s="6" t="n">
        <v>450</v>
      </c>
      <c r="I4" s="6" t="inlineStr">
        <is>
          <t>Confirmed</t>
        </is>
      </c>
      <c r="J4" s="7" t="n"/>
      <c r="K4" s="6" t="inlineStr">
        <is>
          <t>Hall + food package</t>
        </is>
      </c>
      <c r="L4" s="8" t="n">
        <v>200000</v>
      </c>
      <c r="M4" s="8" t="n">
        <v>900</v>
      </c>
      <c r="N4" s="9">
        <f>IF(H4="","",H4*M4)</f>
        <v/>
      </c>
      <c r="O4" s="8" t="n">
        <v>60000</v>
      </c>
      <c r="P4" s="9">
        <f>IF(B4="","",N(L4)+N(N4)+N(O4))</f>
        <v/>
      </c>
      <c r="Q4" s="9">
        <f>IF(B4="","",IF(K4=Setup!$E$4,(N(L4)+N(N4))*Setup!$F$5,IF(K4=Setup!$E$5,N(L4)*Setup!$F$7,N(N4)*Setup!$F$9))+N(O4)*Setup!$F$11)</f>
        <v/>
      </c>
      <c r="R4" s="9">
        <f>IF(B4="","",P4+Q4)</f>
        <v/>
      </c>
      <c r="S4" s="9">
        <f>IF(A4="","",SUMIFS(Payments!$C$4:$C$1000,Payments!$A$4:$A$1000,A4))</f>
        <v/>
      </c>
      <c r="T4" s="9">
        <f>IF(B4="","",R4-S4)</f>
        <v/>
      </c>
      <c r="U4" s="10">
        <f>IF(OR(B4="",I4="Cancelled"),"",IF(OR(COUNTIFS($B$4:$B$303,B4,$D$4:$D$303,D4,$C$4:$C$303,C4,$I$4:$I$303,"&lt;&gt;Cancelled")&gt;1,AND(C4="Full day",COUNTIFS($B$4:$B$303,B4,$D$4:$D$303,D4,$I$4:$I$303,"&lt;&gt;Cancelled")&gt;1),AND(C4&lt;&gt;"Full day",COUNTIFS($B$4:$B$303,B4,$D$4:$D$303,D4,$C$4:$C$303,"Full day",$I$4:$I$303,"&lt;&gt;Cancelled")&gt;0)),"CLASH","OK"))</f>
        <v/>
      </c>
      <c r="V4" s="10">
        <f>IF(I4&lt;&gt;"Tentative hold","",IF(J4="","Add hold date",IF(TODAY()&gt;J4+Setup!$F$13,"HOLD EXPIRED: release","Hold live")))</f>
        <v/>
      </c>
      <c r="W4" s="6" t="inlineStr"/>
      <c r="X4" s="10">
        <f>IF(OR(B4="",I4="Cancelled"),"",TEXT(B4,"0")&amp;"|"&amp;D4)</f>
        <v/>
      </c>
    </row>
    <row r="5">
      <c r="A5" s="6" t="inlineStr">
        <is>
          <t>B-002</t>
        </is>
      </c>
      <c r="B5" s="7" t="n">
        <v>46361</v>
      </c>
      <c r="C5" s="6" t="inlineStr">
        <is>
          <t>Morning</t>
        </is>
      </c>
      <c r="D5" s="6" t="inlineStr">
        <is>
          <t>Grand Hall</t>
        </is>
      </c>
      <c r="E5" s="6" t="inlineStr">
        <is>
          <t>Iyer family</t>
        </is>
      </c>
      <c r="F5" s="6" t="inlineStr">
        <is>
          <t>98xxxxxx02</t>
        </is>
      </c>
      <c r="G5" s="6" t="inlineStr">
        <is>
          <t>Engagement</t>
        </is>
      </c>
      <c r="H5" s="6" t="n">
        <v>200</v>
      </c>
      <c r="I5" s="6" t="inlineStr">
        <is>
          <t>Confirmed</t>
        </is>
      </c>
      <c r="J5" s="7" t="n"/>
      <c r="K5" s="6" t="inlineStr">
        <is>
          <t>Hall + food package</t>
        </is>
      </c>
      <c r="L5" s="8" t="n">
        <v>120000</v>
      </c>
      <c r="M5" s="8" t="n">
        <v>750</v>
      </c>
      <c r="N5" s="9">
        <f>IF(H5="","",H5*M5)</f>
        <v/>
      </c>
      <c r="O5" s="8" t="n">
        <v>35000</v>
      </c>
      <c r="P5" s="9">
        <f>IF(B5="","",N(L5)+N(N5)+N(O5))</f>
        <v/>
      </c>
      <c r="Q5" s="9">
        <f>IF(B5="","",IF(K5=Setup!$E$4,(N(L5)+N(N5))*Setup!$F$5,IF(K5=Setup!$E$5,N(L5)*Setup!$F$7,N(N5)*Setup!$F$9))+N(O5)*Setup!$F$11)</f>
        <v/>
      </c>
      <c r="R5" s="9">
        <f>IF(B5="","",P5+Q5)</f>
        <v/>
      </c>
      <c r="S5" s="9">
        <f>IF(A5="","",SUMIFS(Payments!$C$4:$C$1000,Payments!$A$4:$A$1000,A5))</f>
        <v/>
      </c>
      <c r="T5" s="9">
        <f>IF(B5="","",R5-S5)</f>
        <v/>
      </c>
      <c r="U5" s="10">
        <f>IF(OR(B5="",I5="Cancelled"),"",IF(OR(COUNTIFS($B$4:$B$303,B5,$D$4:$D$303,D5,$C$4:$C$303,C5,$I$4:$I$303,"&lt;&gt;Cancelled")&gt;1,AND(C5="Full day",COUNTIFS($B$4:$B$303,B5,$D$4:$D$303,D5,$I$4:$I$303,"&lt;&gt;Cancelled")&gt;1),AND(C5&lt;&gt;"Full day",COUNTIFS($B$4:$B$303,B5,$D$4:$D$303,D5,$C$4:$C$303,"Full day",$I$4:$I$303,"&lt;&gt;Cancelled")&gt;0)),"CLASH","OK"))</f>
        <v/>
      </c>
      <c r="V5" s="10">
        <f>IF(I5&lt;&gt;"Tentative hold","",IF(J5="","Add hold date",IF(TODAY()&gt;J5+Setup!$F$13,"HOLD EXPIRED: release","Hold live")))</f>
        <v/>
      </c>
      <c r="W5" s="6" t="inlineStr"/>
      <c r="X5" s="10">
        <f>IF(OR(B5="",I5="Cancelled"),"",TEXT(B5,"0")&amp;"|"&amp;D5)</f>
        <v/>
      </c>
    </row>
    <row r="6">
      <c r="A6" s="6" t="inlineStr">
        <is>
          <t>B-003</t>
        </is>
      </c>
      <c r="B6" s="7" t="n">
        <v>46361</v>
      </c>
      <c r="C6" s="6" t="inlineStr">
        <is>
          <t>Evening</t>
        </is>
      </c>
      <c r="D6" s="6" t="inlineStr">
        <is>
          <t>Lawn</t>
        </is>
      </c>
      <c r="E6" s="6" t="inlineStr">
        <is>
          <t>Khan family</t>
        </is>
      </c>
      <c r="F6" s="6" t="inlineStr">
        <is>
          <t>98xxxxxx03</t>
        </is>
      </c>
      <c r="G6" s="6" t="inlineStr">
        <is>
          <t>Reception</t>
        </is>
      </c>
      <c r="H6" s="6" t="n">
        <v>600</v>
      </c>
      <c r="I6" s="6" t="inlineStr">
        <is>
          <t>Tentative hold</t>
        </is>
      </c>
      <c r="J6" s="7" t="n">
        <v>46285</v>
      </c>
      <c r="K6" s="6" t="inlineStr">
        <is>
          <t>Hall + food package</t>
        </is>
      </c>
      <c r="L6" s="8" t="n">
        <v>250000</v>
      </c>
      <c r="M6" s="8" t="n">
        <v>850</v>
      </c>
      <c r="N6" s="9">
        <f>IF(H6="","",H6*M6)</f>
        <v/>
      </c>
      <c r="O6" s="8" t="n">
        <v>90000</v>
      </c>
      <c r="P6" s="9">
        <f>IF(B6="","",N(L6)+N(N6)+N(O6))</f>
        <v/>
      </c>
      <c r="Q6" s="9">
        <f>IF(B6="","",IF(K6=Setup!$E$4,(N(L6)+N(N6))*Setup!$F$5,IF(K6=Setup!$E$5,N(L6)*Setup!$F$7,N(N6)*Setup!$F$9))+N(O6)*Setup!$F$11)</f>
        <v/>
      </c>
      <c r="R6" s="9">
        <f>IF(B6="","",P6+Q6)</f>
        <v/>
      </c>
      <c r="S6" s="9">
        <f>IF(A6="","",SUMIFS(Payments!$C$4:$C$1000,Payments!$A$4:$A$1000,A6))</f>
        <v/>
      </c>
      <c r="T6" s="9">
        <f>IF(B6="","",R6-S6)</f>
        <v/>
      </c>
      <c r="U6" s="10">
        <f>IF(OR(B6="",I6="Cancelled"),"",IF(OR(COUNTIFS($B$4:$B$303,B6,$D$4:$D$303,D6,$C$4:$C$303,C6,$I$4:$I$303,"&lt;&gt;Cancelled")&gt;1,AND(C6="Full day",COUNTIFS($B$4:$B$303,B6,$D$4:$D$303,D6,$I$4:$I$303,"&lt;&gt;Cancelled")&gt;1),AND(C6&lt;&gt;"Full day",COUNTIFS($B$4:$B$303,B6,$D$4:$D$303,D6,$C$4:$C$303,"Full day",$I$4:$I$303,"&lt;&gt;Cancelled")&gt;0)),"CLASH","OK"))</f>
        <v/>
      </c>
      <c r="V6" s="10">
        <f>IF(I6&lt;&gt;"Tentative hold","",IF(J6="","Add hold date",IF(TODAY()&gt;J6+Setup!$F$13,"HOLD EXPIRED: release","Hold live")))</f>
        <v/>
      </c>
      <c r="W6" s="6" t="inlineStr"/>
      <c r="X6" s="10">
        <f>IF(OR(B6="",I6="Cancelled"),"",TEXT(B6,"0")&amp;"|"&amp;D6)</f>
        <v/>
      </c>
    </row>
    <row r="7">
      <c r="A7" s="6" t="inlineStr">
        <is>
          <t>B-004</t>
        </is>
      </c>
      <c r="B7" s="7" t="n">
        <v>46362</v>
      </c>
      <c r="C7" s="6" t="inlineStr">
        <is>
          <t>Full day</t>
        </is>
      </c>
      <c r="D7" s="6" t="inlineStr">
        <is>
          <t>Grand Hall</t>
        </is>
      </c>
      <c r="E7" s="6" t="inlineStr">
        <is>
          <t>Mehta Pvt Ltd</t>
        </is>
      </c>
      <c r="F7" s="6" t="inlineStr">
        <is>
          <t>98xxxxxx04</t>
        </is>
      </c>
      <c r="G7" s="6" t="inlineStr">
        <is>
          <t>Corporate</t>
        </is>
      </c>
      <c r="H7" s="6" t="n">
        <v>300</v>
      </c>
      <c r="I7" s="6" t="inlineStr">
        <is>
          <t>Confirmed</t>
        </is>
      </c>
      <c r="J7" s="7" t="n"/>
      <c r="K7" s="6" t="inlineStr">
        <is>
          <t>Hall only</t>
        </is>
      </c>
      <c r="L7" s="8" t="n">
        <v>150000</v>
      </c>
      <c r="M7" s="8" t="n">
        <v>0</v>
      </c>
      <c r="N7" s="9">
        <f>IF(H7="","",H7*M7)</f>
        <v/>
      </c>
      <c r="O7" s="8" t="n">
        <v>40000</v>
      </c>
      <c r="P7" s="9">
        <f>IF(B7="","",N(L7)+N(N7)+N(O7))</f>
        <v/>
      </c>
      <c r="Q7" s="9">
        <f>IF(B7="","",IF(K7=Setup!$E$4,(N(L7)+N(N7))*Setup!$F$5,IF(K7=Setup!$E$5,N(L7)*Setup!$F$7,N(N7)*Setup!$F$9))+N(O7)*Setup!$F$11)</f>
        <v/>
      </c>
      <c r="R7" s="9">
        <f>IF(B7="","",P7+Q7)</f>
        <v/>
      </c>
      <c r="S7" s="9">
        <f>IF(A7="","",SUMIFS(Payments!$C$4:$C$1000,Payments!$A$4:$A$1000,A7))</f>
        <v/>
      </c>
      <c r="T7" s="9">
        <f>IF(B7="","",R7-S7)</f>
        <v/>
      </c>
      <c r="U7" s="10">
        <f>IF(OR(B7="",I7="Cancelled"),"",IF(OR(COUNTIFS($B$4:$B$303,B7,$D$4:$D$303,D7,$C$4:$C$303,C7,$I$4:$I$303,"&lt;&gt;Cancelled")&gt;1,AND(C7="Full day",COUNTIFS($B$4:$B$303,B7,$D$4:$D$303,D7,$I$4:$I$303,"&lt;&gt;Cancelled")&gt;1),AND(C7&lt;&gt;"Full day",COUNTIFS($B$4:$B$303,B7,$D$4:$D$303,D7,$C$4:$C$303,"Full day",$I$4:$I$303,"&lt;&gt;Cancelled")&gt;0)),"CLASH","OK"))</f>
        <v/>
      </c>
      <c r="V7" s="10">
        <f>IF(I7&lt;&gt;"Tentative hold","",IF(J7="","Add hold date",IF(TODAY()&gt;J7+Setup!$F$13,"HOLD EXPIRED: release","Hold live")))</f>
        <v/>
      </c>
      <c r="W7" s="6" t="inlineStr">
        <is>
          <t>Client brings own caterer</t>
        </is>
      </c>
      <c r="X7" s="10">
        <f>IF(OR(B7="",I7="Cancelled"),"",TEXT(B7,"0")&amp;"|"&amp;D7)</f>
        <v/>
      </c>
    </row>
    <row r="8">
      <c r="A8" s="6" t="inlineStr">
        <is>
          <t>B-005</t>
        </is>
      </c>
      <c r="B8" s="7" t="n">
        <v>46362</v>
      </c>
      <c r="C8" s="6" t="inlineStr">
        <is>
          <t>Evening</t>
        </is>
      </c>
      <c r="D8" s="6" t="inlineStr">
        <is>
          <t>Grand Hall</t>
        </is>
      </c>
      <c r="E8" s="6" t="inlineStr">
        <is>
          <t>Rao family</t>
        </is>
      </c>
      <c r="F8" s="6" t="inlineStr">
        <is>
          <t>98xxxxxx05</t>
        </is>
      </c>
      <c r="G8" s="6" t="inlineStr">
        <is>
          <t>Birthday</t>
        </is>
      </c>
      <c r="H8" s="6" t="n">
        <v>120</v>
      </c>
      <c r="I8" s="6" t="inlineStr">
        <is>
          <t>Enquiry</t>
        </is>
      </c>
      <c r="J8" s="7" t="n"/>
      <c r="K8" s="6" t="inlineStr">
        <is>
          <t>Hall + food package</t>
        </is>
      </c>
      <c r="L8" s="8" t="n">
        <v>90000</v>
      </c>
      <c r="M8" s="8" t="n">
        <v>700</v>
      </c>
      <c r="N8" s="9">
        <f>IF(H8="","",H8*M8)</f>
        <v/>
      </c>
      <c r="O8" s="8" t="n">
        <v>0</v>
      </c>
      <c r="P8" s="9">
        <f>IF(B8="","",N(L8)+N(N8)+N(O8))</f>
        <v/>
      </c>
      <c r="Q8" s="9">
        <f>IF(B8="","",IF(K8=Setup!$E$4,(N(L8)+N(N8))*Setup!$F$5,IF(K8=Setup!$E$5,N(L8)*Setup!$F$7,N(N8)*Setup!$F$9))+N(O8)*Setup!$F$11)</f>
        <v/>
      </c>
      <c r="R8" s="9">
        <f>IF(B8="","",P8+Q8)</f>
        <v/>
      </c>
      <c r="S8" s="9">
        <f>IF(A8="","",SUMIFS(Payments!$C$4:$C$1000,Payments!$A$4:$A$1000,A8))</f>
        <v/>
      </c>
      <c r="T8" s="9">
        <f>IF(B8="","",R8-S8)</f>
        <v/>
      </c>
      <c r="U8" s="10">
        <f>IF(OR(B8="",I8="Cancelled"),"",IF(OR(COUNTIFS($B$4:$B$303,B8,$D$4:$D$303,D8,$C$4:$C$303,C8,$I$4:$I$303,"&lt;&gt;Cancelled")&gt;1,AND(C8="Full day",COUNTIFS($B$4:$B$303,B8,$D$4:$D$303,D8,$I$4:$I$303,"&lt;&gt;Cancelled")&gt;1),AND(C8&lt;&gt;"Full day",COUNTIFS($B$4:$B$303,B8,$D$4:$D$303,D8,$C$4:$C$303,"Full day",$I$4:$I$303,"&lt;&gt;Cancelled")&gt;0)),"CLASH","OK"))</f>
        <v/>
      </c>
      <c r="V8" s="10">
        <f>IF(I8&lt;&gt;"Tentative hold","",IF(J8="","Add hold date",IF(TODAY()&gt;J8+Setup!$F$13,"HOLD EXPIRED: release","Hold live")))</f>
        <v/>
      </c>
      <c r="W8" s="6" t="inlineStr">
        <is>
          <t>SAMPLE CLASH with B-004 (full day). Delete this row.</t>
        </is>
      </c>
      <c r="X8" s="10">
        <f>IF(OR(B8="",I8="Cancelled"),"",TEXT(B8,"0")&amp;"|"&amp;D8)</f>
        <v/>
      </c>
    </row>
    <row r="9">
      <c r="A9" s="6" t="inlineStr">
        <is>
          <t>B-006</t>
        </is>
      </c>
      <c r="B9" s="7" t="n">
        <v>46368</v>
      </c>
      <c r="C9" s="6" t="inlineStr">
        <is>
          <t>Evening</t>
        </is>
      </c>
      <c r="D9" s="6" t="inlineStr">
        <is>
          <t>Mini Hall</t>
        </is>
      </c>
      <c r="E9" s="6" t="inlineStr">
        <is>
          <t>Das family</t>
        </is>
      </c>
      <c r="F9" s="6" t="inlineStr">
        <is>
          <t>98xxxxxx06</t>
        </is>
      </c>
      <c r="G9" s="6" t="inlineStr">
        <is>
          <t>Wedding</t>
        </is>
      </c>
      <c r="H9" s="6" t="n">
        <v>150</v>
      </c>
      <c r="I9" s="6" t="inlineStr">
        <is>
          <t>Cancelled</t>
        </is>
      </c>
      <c r="J9" s="7" t="n"/>
      <c r="K9" s="6" t="inlineStr">
        <is>
          <t>Food only</t>
        </is>
      </c>
      <c r="L9" s="8" t="n">
        <v>0</v>
      </c>
      <c r="M9" s="8" t="n">
        <v>800</v>
      </c>
      <c r="N9" s="9">
        <f>IF(H9="","",H9*M9)</f>
        <v/>
      </c>
      <c r="O9" s="8" t="n">
        <v>0</v>
      </c>
      <c r="P9" s="9">
        <f>IF(B9="","",N(L9)+N(N9)+N(O9))</f>
        <v/>
      </c>
      <c r="Q9" s="9">
        <f>IF(B9="","",IF(K9=Setup!$E$4,(N(L9)+N(N9))*Setup!$F$5,IF(K9=Setup!$E$5,N(L9)*Setup!$F$7,N(N9)*Setup!$F$9))+N(O9)*Setup!$F$11)</f>
        <v/>
      </c>
      <c r="R9" s="9">
        <f>IF(B9="","",P9+Q9)</f>
        <v/>
      </c>
      <c r="S9" s="9">
        <f>IF(A9="","",SUMIFS(Payments!$C$4:$C$1000,Payments!$A$4:$A$1000,A9))</f>
        <v/>
      </c>
      <c r="T9" s="9">
        <f>IF(B9="","",R9-S9)</f>
        <v/>
      </c>
      <c r="U9" s="10">
        <f>IF(OR(B9="",I9="Cancelled"),"",IF(OR(COUNTIFS($B$4:$B$303,B9,$D$4:$D$303,D9,$C$4:$C$303,C9,$I$4:$I$303,"&lt;&gt;Cancelled")&gt;1,AND(C9="Full day",COUNTIFS($B$4:$B$303,B9,$D$4:$D$303,D9,$I$4:$I$303,"&lt;&gt;Cancelled")&gt;1),AND(C9&lt;&gt;"Full day",COUNTIFS($B$4:$B$303,B9,$D$4:$D$303,D9,$C$4:$C$303,"Full day",$I$4:$I$303,"&lt;&gt;Cancelled")&gt;0)),"CLASH","OK"))</f>
        <v/>
      </c>
      <c r="V9" s="10">
        <f>IF(I9&lt;&gt;"Tentative hold","",IF(J9="","Add hold date",IF(TODAY()&gt;J9+Setup!$F$13,"HOLD EXPIRED: release","Hold live")))</f>
        <v/>
      </c>
      <c r="W9" s="6" t="inlineStr">
        <is>
          <t>Cancelled: does not block the date</t>
        </is>
      </c>
      <c r="X9" s="10">
        <f>IF(OR(B9="",I9="Cancelled"),"",TEXT(B9,"0")&amp;"|"&amp;D9)</f>
        <v/>
      </c>
    </row>
    <row r="10">
      <c r="A10" s="6" t="n"/>
      <c r="B10" s="7" t="n"/>
      <c r="C10" s="6" t="n"/>
      <c r="D10" s="6" t="n"/>
      <c r="E10" s="6" t="n"/>
      <c r="F10" s="6" t="n"/>
      <c r="G10" s="6" t="n"/>
      <c r="H10" s="6" t="n"/>
      <c r="I10" s="6" t="n"/>
      <c r="J10" s="7" t="n"/>
      <c r="K10" s="6" t="n"/>
      <c r="L10" s="8" t="n"/>
      <c r="M10" s="8" t="n"/>
      <c r="N10" s="9">
        <f>IF(H10="","",H10*M10)</f>
        <v/>
      </c>
      <c r="O10" s="8" t="n"/>
      <c r="P10" s="9">
        <f>IF(B10="","",N(L10)+N(N10)+N(O10))</f>
        <v/>
      </c>
      <c r="Q10" s="9">
        <f>IF(B10="","",IF(K10=Setup!$E$4,(N(L10)+N(N10))*Setup!$F$5,IF(K10=Setup!$E$5,N(L10)*Setup!$F$7,N(N10)*Setup!$F$9))+N(O10)*Setup!$F$11)</f>
        <v/>
      </c>
      <c r="R10" s="9">
        <f>IF(B10="","",P10+Q10)</f>
        <v/>
      </c>
      <c r="S10" s="9">
        <f>IF(A10="","",SUMIFS(Payments!$C$4:$C$1000,Payments!$A$4:$A$1000,A10))</f>
        <v/>
      </c>
      <c r="T10" s="9">
        <f>IF(B10="","",R10-S10)</f>
        <v/>
      </c>
      <c r="U10" s="10">
        <f>IF(OR(B10="",I10="Cancelled"),"",IF(OR(COUNTIFS($B$4:$B$303,B10,$D$4:$D$303,D10,$C$4:$C$303,C10,$I$4:$I$303,"&lt;&gt;Cancelled")&gt;1,AND(C10="Full day",COUNTIFS($B$4:$B$303,B10,$D$4:$D$303,D10,$I$4:$I$303,"&lt;&gt;Cancelled")&gt;1),AND(C10&lt;&gt;"Full day",COUNTIFS($B$4:$B$303,B10,$D$4:$D$303,D10,$C$4:$C$303,"Full day",$I$4:$I$303,"&lt;&gt;Cancelled")&gt;0)),"CLASH","OK"))</f>
        <v/>
      </c>
      <c r="V10" s="10">
        <f>IF(I10&lt;&gt;"Tentative hold","",IF(J10="","Add hold date",IF(TODAY()&gt;J10+Setup!$F$13,"HOLD EXPIRED: release","Hold live")))</f>
        <v/>
      </c>
      <c r="W10" s="6" t="n"/>
      <c r="X10" s="10">
        <f>IF(OR(B10="",I10="Cancelled"),"",TEXT(B10,"0")&amp;"|"&amp;D10)</f>
        <v/>
      </c>
    </row>
    <row r="11">
      <c r="A11" s="6" t="n"/>
      <c r="B11" s="7" t="n"/>
      <c r="C11" s="6" t="n"/>
      <c r="D11" s="6" t="n"/>
      <c r="E11" s="6" t="n"/>
      <c r="F11" s="6" t="n"/>
      <c r="G11" s="6" t="n"/>
      <c r="H11" s="6" t="n"/>
      <c r="I11" s="6" t="n"/>
      <c r="J11" s="7" t="n"/>
      <c r="K11" s="6" t="n"/>
      <c r="L11" s="8" t="n"/>
      <c r="M11" s="8" t="n"/>
      <c r="N11" s="9">
        <f>IF(H11="","",H11*M11)</f>
        <v/>
      </c>
      <c r="O11" s="8" t="n"/>
      <c r="P11" s="9">
        <f>IF(B11="","",N(L11)+N(N11)+N(O11))</f>
        <v/>
      </c>
      <c r="Q11" s="9">
        <f>IF(B11="","",IF(K11=Setup!$E$4,(N(L11)+N(N11))*Setup!$F$5,IF(K11=Setup!$E$5,N(L11)*Setup!$F$7,N(N11)*Setup!$F$9))+N(O11)*Setup!$F$11)</f>
        <v/>
      </c>
      <c r="R11" s="9">
        <f>IF(B11="","",P11+Q11)</f>
        <v/>
      </c>
      <c r="S11" s="9">
        <f>IF(A11="","",SUMIFS(Payments!$C$4:$C$1000,Payments!$A$4:$A$1000,A11))</f>
        <v/>
      </c>
      <c r="T11" s="9">
        <f>IF(B11="","",R11-S11)</f>
        <v/>
      </c>
      <c r="U11" s="10">
        <f>IF(OR(B11="",I11="Cancelled"),"",IF(OR(COUNTIFS($B$4:$B$303,B11,$D$4:$D$303,D11,$C$4:$C$303,C11,$I$4:$I$303,"&lt;&gt;Cancelled")&gt;1,AND(C11="Full day",COUNTIFS($B$4:$B$303,B11,$D$4:$D$303,D11,$I$4:$I$303,"&lt;&gt;Cancelled")&gt;1),AND(C11&lt;&gt;"Full day",COUNTIFS($B$4:$B$303,B11,$D$4:$D$303,D11,$C$4:$C$303,"Full day",$I$4:$I$303,"&lt;&gt;Cancelled")&gt;0)),"CLASH","OK"))</f>
        <v/>
      </c>
      <c r="V11" s="10">
        <f>IF(I11&lt;&gt;"Tentative hold","",IF(J11="","Add hold date",IF(TODAY()&gt;J11+Setup!$F$13,"HOLD EXPIRED: release","Hold live")))</f>
        <v/>
      </c>
      <c r="W11" s="6" t="n"/>
      <c r="X11" s="10">
        <f>IF(OR(B11="",I11="Cancelled"),"",TEXT(B11,"0")&amp;"|"&amp;D11)</f>
        <v/>
      </c>
    </row>
    <row r="12">
      <c r="A12" s="6" t="n"/>
      <c r="B12" s="7" t="n"/>
      <c r="C12" s="6" t="n"/>
      <c r="D12" s="6" t="n"/>
      <c r="E12" s="6" t="n"/>
      <c r="F12" s="6" t="n"/>
      <c r="G12" s="6" t="n"/>
      <c r="H12" s="6" t="n"/>
      <c r="I12" s="6" t="n"/>
      <c r="J12" s="7" t="n"/>
      <c r="K12" s="6" t="n"/>
      <c r="L12" s="8" t="n"/>
      <c r="M12" s="8" t="n"/>
      <c r="N12" s="9">
        <f>IF(H12="","",H12*M12)</f>
        <v/>
      </c>
      <c r="O12" s="8" t="n"/>
      <c r="P12" s="9">
        <f>IF(B12="","",N(L12)+N(N12)+N(O12))</f>
        <v/>
      </c>
      <c r="Q12" s="9">
        <f>IF(B12="","",IF(K12=Setup!$E$4,(N(L12)+N(N12))*Setup!$F$5,IF(K12=Setup!$E$5,N(L12)*Setup!$F$7,N(N12)*Setup!$F$9))+N(O12)*Setup!$F$11)</f>
        <v/>
      </c>
      <c r="R12" s="9">
        <f>IF(B12="","",P12+Q12)</f>
        <v/>
      </c>
      <c r="S12" s="9">
        <f>IF(A12="","",SUMIFS(Payments!$C$4:$C$1000,Payments!$A$4:$A$1000,A12))</f>
        <v/>
      </c>
      <c r="T12" s="9">
        <f>IF(B12="","",R12-S12)</f>
        <v/>
      </c>
      <c r="U12" s="10">
        <f>IF(OR(B12="",I12="Cancelled"),"",IF(OR(COUNTIFS($B$4:$B$303,B12,$D$4:$D$303,D12,$C$4:$C$303,C12,$I$4:$I$303,"&lt;&gt;Cancelled")&gt;1,AND(C12="Full day",COUNTIFS($B$4:$B$303,B12,$D$4:$D$303,D12,$I$4:$I$303,"&lt;&gt;Cancelled")&gt;1),AND(C12&lt;&gt;"Full day",COUNTIFS($B$4:$B$303,B12,$D$4:$D$303,D12,$C$4:$C$303,"Full day",$I$4:$I$303,"&lt;&gt;Cancelled")&gt;0)),"CLASH","OK"))</f>
        <v/>
      </c>
      <c r="V12" s="10">
        <f>IF(I12&lt;&gt;"Tentative hold","",IF(J12="","Add hold date",IF(TODAY()&gt;J12+Setup!$F$13,"HOLD EXPIRED: release","Hold live")))</f>
        <v/>
      </c>
      <c r="W12" s="6" t="n"/>
      <c r="X12" s="10">
        <f>IF(OR(B12="",I12="Cancelled"),"",TEXT(B12,"0")&amp;"|"&amp;D12)</f>
        <v/>
      </c>
    </row>
    <row r="13">
      <c r="A13" s="6" t="n"/>
      <c r="B13" s="7" t="n"/>
      <c r="C13" s="6" t="n"/>
      <c r="D13" s="6" t="n"/>
      <c r="E13" s="6" t="n"/>
      <c r="F13" s="6" t="n"/>
      <c r="G13" s="6" t="n"/>
      <c r="H13" s="6" t="n"/>
      <c r="I13" s="6" t="n"/>
      <c r="J13" s="7" t="n"/>
      <c r="K13" s="6" t="n"/>
      <c r="L13" s="8" t="n"/>
      <c r="M13" s="8" t="n"/>
      <c r="N13" s="9">
        <f>IF(H13="","",H13*M13)</f>
        <v/>
      </c>
      <c r="O13" s="8" t="n"/>
      <c r="P13" s="9">
        <f>IF(B13="","",N(L13)+N(N13)+N(O13))</f>
        <v/>
      </c>
      <c r="Q13" s="9">
        <f>IF(B13="","",IF(K13=Setup!$E$4,(N(L13)+N(N13))*Setup!$F$5,IF(K13=Setup!$E$5,N(L13)*Setup!$F$7,N(N13)*Setup!$F$9))+N(O13)*Setup!$F$11)</f>
        <v/>
      </c>
      <c r="R13" s="9">
        <f>IF(B13="","",P13+Q13)</f>
        <v/>
      </c>
      <c r="S13" s="9">
        <f>IF(A13="","",SUMIFS(Payments!$C$4:$C$1000,Payments!$A$4:$A$1000,A13))</f>
        <v/>
      </c>
      <c r="T13" s="9">
        <f>IF(B13="","",R13-S13)</f>
        <v/>
      </c>
      <c r="U13" s="10">
        <f>IF(OR(B13="",I13="Cancelled"),"",IF(OR(COUNTIFS($B$4:$B$303,B13,$D$4:$D$303,D13,$C$4:$C$303,C13,$I$4:$I$303,"&lt;&gt;Cancelled")&gt;1,AND(C13="Full day",COUNTIFS($B$4:$B$303,B13,$D$4:$D$303,D13,$I$4:$I$303,"&lt;&gt;Cancelled")&gt;1),AND(C13&lt;&gt;"Full day",COUNTIFS($B$4:$B$303,B13,$D$4:$D$303,D13,$C$4:$C$303,"Full day",$I$4:$I$303,"&lt;&gt;Cancelled")&gt;0)),"CLASH","OK"))</f>
        <v/>
      </c>
      <c r="V13" s="10">
        <f>IF(I13&lt;&gt;"Tentative hold","",IF(J13="","Add hold date",IF(TODAY()&gt;J13+Setup!$F$13,"HOLD EXPIRED: release","Hold live")))</f>
        <v/>
      </c>
      <c r="W13" s="6" t="n"/>
      <c r="X13" s="10">
        <f>IF(OR(B13="",I13="Cancelled"),"",TEXT(B13,"0")&amp;"|"&amp;D13)</f>
        <v/>
      </c>
    </row>
    <row r="14">
      <c r="A14" s="6" t="n"/>
      <c r="B14" s="7" t="n"/>
      <c r="C14" s="6" t="n"/>
      <c r="D14" s="6" t="n"/>
      <c r="E14" s="6" t="n"/>
      <c r="F14" s="6" t="n"/>
      <c r="G14" s="6" t="n"/>
      <c r="H14" s="6" t="n"/>
      <c r="I14" s="6" t="n"/>
      <c r="J14" s="7" t="n"/>
      <c r="K14" s="6" t="n"/>
      <c r="L14" s="8" t="n"/>
      <c r="M14" s="8" t="n"/>
      <c r="N14" s="9">
        <f>IF(H14="","",H14*M14)</f>
        <v/>
      </c>
      <c r="O14" s="8" t="n"/>
      <c r="P14" s="9">
        <f>IF(B14="","",N(L14)+N(N14)+N(O14))</f>
        <v/>
      </c>
      <c r="Q14" s="9">
        <f>IF(B14="","",IF(K14=Setup!$E$4,(N(L14)+N(N14))*Setup!$F$5,IF(K14=Setup!$E$5,N(L14)*Setup!$F$7,N(N14)*Setup!$F$9))+N(O14)*Setup!$F$11)</f>
        <v/>
      </c>
      <c r="R14" s="9">
        <f>IF(B14="","",P14+Q14)</f>
        <v/>
      </c>
      <c r="S14" s="9">
        <f>IF(A14="","",SUMIFS(Payments!$C$4:$C$1000,Payments!$A$4:$A$1000,A14))</f>
        <v/>
      </c>
      <c r="T14" s="9">
        <f>IF(B14="","",R14-S14)</f>
        <v/>
      </c>
      <c r="U14" s="10">
        <f>IF(OR(B14="",I14="Cancelled"),"",IF(OR(COUNTIFS($B$4:$B$303,B14,$D$4:$D$303,D14,$C$4:$C$303,C14,$I$4:$I$303,"&lt;&gt;Cancelled")&gt;1,AND(C14="Full day",COUNTIFS($B$4:$B$303,B14,$D$4:$D$303,D14,$I$4:$I$303,"&lt;&gt;Cancelled")&gt;1),AND(C14&lt;&gt;"Full day",COUNTIFS($B$4:$B$303,B14,$D$4:$D$303,D14,$C$4:$C$303,"Full day",$I$4:$I$303,"&lt;&gt;Cancelled")&gt;0)),"CLASH","OK"))</f>
        <v/>
      </c>
      <c r="V14" s="10">
        <f>IF(I14&lt;&gt;"Tentative hold","",IF(J14="","Add hold date",IF(TODAY()&gt;J14+Setup!$F$13,"HOLD EXPIRED: release","Hold live")))</f>
        <v/>
      </c>
      <c r="W14" s="6" t="n"/>
      <c r="X14" s="10">
        <f>IF(OR(B14="",I14="Cancelled"),"",TEXT(B14,"0")&amp;"|"&amp;D14)</f>
        <v/>
      </c>
    </row>
    <row r="15">
      <c r="A15" s="6" t="n"/>
      <c r="B15" s="7" t="n"/>
      <c r="C15" s="6" t="n"/>
      <c r="D15" s="6" t="n"/>
      <c r="E15" s="6" t="n"/>
      <c r="F15" s="6" t="n"/>
      <c r="G15" s="6" t="n"/>
      <c r="H15" s="6" t="n"/>
      <c r="I15" s="6" t="n"/>
      <c r="J15" s="7" t="n"/>
      <c r="K15" s="6" t="n"/>
      <c r="L15" s="8" t="n"/>
      <c r="M15" s="8" t="n"/>
      <c r="N15" s="9">
        <f>IF(H15="","",H15*M15)</f>
        <v/>
      </c>
      <c r="O15" s="8" t="n"/>
      <c r="P15" s="9">
        <f>IF(B15="","",N(L15)+N(N15)+N(O15))</f>
        <v/>
      </c>
      <c r="Q15" s="9">
        <f>IF(B15="","",IF(K15=Setup!$E$4,(N(L15)+N(N15))*Setup!$F$5,IF(K15=Setup!$E$5,N(L15)*Setup!$F$7,N(N15)*Setup!$F$9))+N(O15)*Setup!$F$11)</f>
        <v/>
      </c>
      <c r="R15" s="9">
        <f>IF(B15="","",P15+Q15)</f>
        <v/>
      </c>
      <c r="S15" s="9">
        <f>IF(A15="","",SUMIFS(Payments!$C$4:$C$1000,Payments!$A$4:$A$1000,A15))</f>
        <v/>
      </c>
      <c r="T15" s="9">
        <f>IF(B15="","",R15-S15)</f>
        <v/>
      </c>
      <c r="U15" s="10">
        <f>IF(OR(B15="",I15="Cancelled"),"",IF(OR(COUNTIFS($B$4:$B$303,B15,$D$4:$D$303,D15,$C$4:$C$303,C15,$I$4:$I$303,"&lt;&gt;Cancelled")&gt;1,AND(C15="Full day",COUNTIFS($B$4:$B$303,B15,$D$4:$D$303,D15,$I$4:$I$303,"&lt;&gt;Cancelled")&gt;1),AND(C15&lt;&gt;"Full day",COUNTIFS($B$4:$B$303,B15,$D$4:$D$303,D15,$C$4:$C$303,"Full day",$I$4:$I$303,"&lt;&gt;Cancelled")&gt;0)),"CLASH","OK"))</f>
        <v/>
      </c>
      <c r="V15" s="10">
        <f>IF(I15&lt;&gt;"Tentative hold","",IF(J15="","Add hold date",IF(TODAY()&gt;J15+Setup!$F$13,"HOLD EXPIRED: release","Hold live")))</f>
        <v/>
      </c>
      <c r="W15" s="6" t="n"/>
      <c r="X15" s="10">
        <f>IF(OR(B15="",I15="Cancelled"),"",TEXT(B15,"0")&amp;"|"&amp;D15)</f>
        <v/>
      </c>
    </row>
    <row r="16">
      <c r="A16" s="6" t="n"/>
      <c r="B16" s="7" t="n"/>
      <c r="C16" s="6" t="n"/>
      <c r="D16" s="6" t="n"/>
      <c r="E16" s="6" t="n"/>
      <c r="F16" s="6" t="n"/>
      <c r="G16" s="6" t="n"/>
      <c r="H16" s="6" t="n"/>
      <c r="I16" s="6" t="n"/>
      <c r="J16" s="7" t="n"/>
      <c r="K16" s="6" t="n"/>
      <c r="L16" s="8" t="n"/>
      <c r="M16" s="8" t="n"/>
      <c r="N16" s="9">
        <f>IF(H16="","",H16*M16)</f>
        <v/>
      </c>
      <c r="O16" s="8" t="n"/>
      <c r="P16" s="9">
        <f>IF(B16="","",N(L16)+N(N16)+N(O16))</f>
        <v/>
      </c>
      <c r="Q16" s="9">
        <f>IF(B16="","",IF(K16=Setup!$E$4,(N(L16)+N(N16))*Setup!$F$5,IF(K16=Setup!$E$5,N(L16)*Setup!$F$7,N(N16)*Setup!$F$9))+N(O16)*Setup!$F$11)</f>
        <v/>
      </c>
      <c r="R16" s="9">
        <f>IF(B16="","",P16+Q16)</f>
        <v/>
      </c>
      <c r="S16" s="9">
        <f>IF(A16="","",SUMIFS(Payments!$C$4:$C$1000,Payments!$A$4:$A$1000,A16))</f>
        <v/>
      </c>
      <c r="T16" s="9">
        <f>IF(B16="","",R16-S16)</f>
        <v/>
      </c>
      <c r="U16" s="10">
        <f>IF(OR(B16="",I16="Cancelled"),"",IF(OR(COUNTIFS($B$4:$B$303,B16,$D$4:$D$303,D16,$C$4:$C$303,C16,$I$4:$I$303,"&lt;&gt;Cancelled")&gt;1,AND(C16="Full day",COUNTIFS($B$4:$B$303,B16,$D$4:$D$303,D16,$I$4:$I$303,"&lt;&gt;Cancelled")&gt;1),AND(C16&lt;&gt;"Full day",COUNTIFS($B$4:$B$303,B16,$D$4:$D$303,D16,$C$4:$C$303,"Full day",$I$4:$I$303,"&lt;&gt;Cancelled")&gt;0)),"CLASH","OK"))</f>
        <v/>
      </c>
      <c r="V16" s="10">
        <f>IF(I16&lt;&gt;"Tentative hold","",IF(J16="","Add hold date",IF(TODAY()&gt;J16+Setup!$F$13,"HOLD EXPIRED: release","Hold live")))</f>
        <v/>
      </c>
      <c r="W16" s="6" t="n"/>
      <c r="X16" s="10">
        <f>IF(OR(B16="",I16="Cancelled"),"",TEXT(B16,"0")&amp;"|"&amp;D16)</f>
        <v/>
      </c>
    </row>
    <row r="17">
      <c r="A17" s="6" t="n"/>
      <c r="B17" s="7" t="n"/>
      <c r="C17" s="6" t="n"/>
      <c r="D17" s="6" t="n"/>
      <c r="E17" s="6" t="n"/>
      <c r="F17" s="6" t="n"/>
      <c r="G17" s="6" t="n"/>
      <c r="H17" s="6" t="n"/>
      <c r="I17" s="6" t="n"/>
      <c r="J17" s="7" t="n"/>
      <c r="K17" s="6" t="n"/>
      <c r="L17" s="8" t="n"/>
      <c r="M17" s="8" t="n"/>
      <c r="N17" s="9">
        <f>IF(H17="","",H17*M17)</f>
        <v/>
      </c>
      <c r="O17" s="8" t="n"/>
      <c r="P17" s="9">
        <f>IF(B17="","",N(L17)+N(N17)+N(O17))</f>
        <v/>
      </c>
      <c r="Q17" s="9">
        <f>IF(B17="","",IF(K17=Setup!$E$4,(N(L17)+N(N17))*Setup!$F$5,IF(K17=Setup!$E$5,N(L17)*Setup!$F$7,N(N17)*Setup!$F$9))+N(O17)*Setup!$F$11)</f>
        <v/>
      </c>
      <c r="R17" s="9">
        <f>IF(B17="","",P17+Q17)</f>
        <v/>
      </c>
      <c r="S17" s="9">
        <f>IF(A17="","",SUMIFS(Payments!$C$4:$C$1000,Payments!$A$4:$A$1000,A17))</f>
        <v/>
      </c>
      <c r="T17" s="9">
        <f>IF(B17="","",R17-S17)</f>
        <v/>
      </c>
      <c r="U17" s="10">
        <f>IF(OR(B17="",I17="Cancelled"),"",IF(OR(COUNTIFS($B$4:$B$303,B17,$D$4:$D$303,D17,$C$4:$C$303,C17,$I$4:$I$303,"&lt;&gt;Cancelled")&gt;1,AND(C17="Full day",COUNTIFS($B$4:$B$303,B17,$D$4:$D$303,D17,$I$4:$I$303,"&lt;&gt;Cancelled")&gt;1),AND(C17&lt;&gt;"Full day",COUNTIFS($B$4:$B$303,B17,$D$4:$D$303,D17,$C$4:$C$303,"Full day",$I$4:$I$303,"&lt;&gt;Cancelled")&gt;0)),"CLASH","OK"))</f>
        <v/>
      </c>
      <c r="V17" s="10">
        <f>IF(I17&lt;&gt;"Tentative hold","",IF(J17="","Add hold date",IF(TODAY()&gt;J17+Setup!$F$13,"HOLD EXPIRED: release","Hold live")))</f>
        <v/>
      </c>
      <c r="W17" s="6" t="n"/>
      <c r="X17" s="10">
        <f>IF(OR(B17="",I17="Cancelled"),"",TEXT(B17,"0")&amp;"|"&amp;D17)</f>
        <v/>
      </c>
    </row>
    <row r="18">
      <c r="A18" s="6" t="n"/>
      <c r="B18" s="7" t="n"/>
      <c r="C18" s="6" t="n"/>
      <c r="D18" s="6" t="n"/>
      <c r="E18" s="6" t="n"/>
      <c r="F18" s="6" t="n"/>
      <c r="G18" s="6" t="n"/>
      <c r="H18" s="6" t="n"/>
      <c r="I18" s="6" t="n"/>
      <c r="J18" s="7" t="n"/>
      <c r="K18" s="6" t="n"/>
      <c r="L18" s="8" t="n"/>
      <c r="M18" s="8" t="n"/>
      <c r="N18" s="9">
        <f>IF(H18="","",H18*M18)</f>
        <v/>
      </c>
      <c r="O18" s="8" t="n"/>
      <c r="P18" s="9">
        <f>IF(B18="","",N(L18)+N(N18)+N(O18))</f>
        <v/>
      </c>
      <c r="Q18" s="9">
        <f>IF(B18="","",IF(K18=Setup!$E$4,(N(L18)+N(N18))*Setup!$F$5,IF(K18=Setup!$E$5,N(L18)*Setup!$F$7,N(N18)*Setup!$F$9))+N(O18)*Setup!$F$11)</f>
        <v/>
      </c>
      <c r="R18" s="9">
        <f>IF(B18="","",P18+Q18)</f>
        <v/>
      </c>
      <c r="S18" s="9">
        <f>IF(A18="","",SUMIFS(Payments!$C$4:$C$1000,Payments!$A$4:$A$1000,A18))</f>
        <v/>
      </c>
      <c r="T18" s="9">
        <f>IF(B18="","",R18-S18)</f>
        <v/>
      </c>
      <c r="U18" s="10">
        <f>IF(OR(B18="",I18="Cancelled"),"",IF(OR(COUNTIFS($B$4:$B$303,B18,$D$4:$D$303,D18,$C$4:$C$303,C18,$I$4:$I$303,"&lt;&gt;Cancelled")&gt;1,AND(C18="Full day",COUNTIFS($B$4:$B$303,B18,$D$4:$D$303,D18,$I$4:$I$303,"&lt;&gt;Cancelled")&gt;1),AND(C18&lt;&gt;"Full day",COUNTIFS($B$4:$B$303,B18,$D$4:$D$303,D18,$C$4:$C$303,"Full day",$I$4:$I$303,"&lt;&gt;Cancelled")&gt;0)),"CLASH","OK"))</f>
        <v/>
      </c>
      <c r="V18" s="10">
        <f>IF(I18&lt;&gt;"Tentative hold","",IF(J18="","Add hold date",IF(TODAY()&gt;J18+Setup!$F$13,"HOLD EXPIRED: release","Hold live")))</f>
        <v/>
      </c>
      <c r="W18" s="6" t="n"/>
      <c r="X18" s="10">
        <f>IF(OR(B18="",I18="Cancelled"),"",TEXT(B18,"0")&amp;"|"&amp;D18)</f>
        <v/>
      </c>
    </row>
    <row r="19">
      <c r="A19" s="6" t="n"/>
      <c r="B19" s="7" t="n"/>
      <c r="C19" s="6" t="n"/>
      <c r="D19" s="6" t="n"/>
      <c r="E19" s="6" t="n"/>
      <c r="F19" s="6" t="n"/>
      <c r="G19" s="6" t="n"/>
      <c r="H19" s="6" t="n"/>
      <c r="I19" s="6" t="n"/>
      <c r="J19" s="7" t="n"/>
      <c r="K19" s="6" t="n"/>
      <c r="L19" s="8" t="n"/>
      <c r="M19" s="8" t="n"/>
      <c r="N19" s="9">
        <f>IF(H19="","",H19*M19)</f>
        <v/>
      </c>
      <c r="O19" s="8" t="n"/>
      <c r="P19" s="9">
        <f>IF(B19="","",N(L19)+N(N19)+N(O19))</f>
        <v/>
      </c>
      <c r="Q19" s="9">
        <f>IF(B19="","",IF(K19=Setup!$E$4,(N(L19)+N(N19))*Setup!$F$5,IF(K19=Setup!$E$5,N(L19)*Setup!$F$7,N(N19)*Setup!$F$9))+N(O19)*Setup!$F$11)</f>
        <v/>
      </c>
      <c r="R19" s="9">
        <f>IF(B19="","",P19+Q19)</f>
        <v/>
      </c>
      <c r="S19" s="9">
        <f>IF(A19="","",SUMIFS(Payments!$C$4:$C$1000,Payments!$A$4:$A$1000,A19))</f>
        <v/>
      </c>
      <c r="T19" s="9">
        <f>IF(B19="","",R19-S19)</f>
        <v/>
      </c>
      <c r="U19" s="10">
        <f>IF(OR(B19="",I19="Cancelled"),"",IF(OR(COUNTIFS($B$4:$B$303,B19,$D$4:$D$303,D19,$C$4:$C$303,C19,$I$4:$I$303,"&lt;&gt;Cancelled")&gt;1,AND(C19="Full day",COUNTIFS($B$4:$B$303,B19,$D$4:$D$303,D19,$I$4:$I$303,"&lt;&gt;Cancelled")&gt;1),AND(C19&lt;&gt;"Full day",COUNTIFS($B$4:$B$303,B19,$D$4:$D$303,D19,$C$4:$C$303,"Full day",$I$4:$I$303,"&lt;&gt;Cancelled")&gt;0)),"CLASH","OK"))</f>
        <v/>
      </c>
      <c r="V19" s="10">
        <f>IF(I19&lt;&gt;"Tentative hold","",IF(J19="","Add hold date",IF(TODAY()&gt;J19+Setup!$F$13,"HOLD EXPIRED: release","Hold live")))</f>
        <v/>
      </c>
      <c r="W19" s="6" t="n"/>
      <c r="X19" s="10">
        <f>IF(OR(B19="",I19="Cancelled"),"",TEXT(B19,"0")&amp;"|"&amp;D19)</f>
        <v/>
      </c>
    </row>
    <row r="20">
      <c r="A20" s="6" t="n"/>
      <c r="B20" s="7" t="n"/>
      <c r="C20" s="6" t="n"/>
      <c r="D20" s="6" t="n"/>
      <c r="E20" s="6" t="n"/>
      <c r="F20" s="6" t="n"/>
      <c r="G20" s="6" t="n"/>
      <c r="H20" s="6" t="n"/>
      <c r="I20" s="6" t="n"/>
      <c r="J20" s="7" t="n"/>
      <c r="K20" s="6" t="n"/>
      <c r="L20" s="8" t="n"/>
      <c r="M20" s="8" t="n"/>
      <c r="N20" s="9">
        <f>IF(H20="","",H20*M20)</f>
        <v/>
      </c>
      <c r="O20" s="8" t="n"/>
      <c r="P20" s="9">
        <f>IF(B20="","",N(L20)+N(N20)+N(O20))</f>
        <v/>
      </c>
      <c r="Q20" s="9">
        <f>IF(B20="","",IF(K20=Setup!$E$4,(N(L20)+N(N20))*Setup!$F$5,IF(K20=Setup!$E$5,N(L20)*Setup!$F$7,N(N20)*Setup!$F$9))+N(O20)*Setup!$F$11)</f>
        <v/>
      </c>
      <c r="R20" s="9">
        <f>IF(B20="","",P20+Q20)</f>
        <v/>
      </c>
      <c r="S20" s="9">
        <f>IF(A20="","",SUMIFS(Payments!$C$4:$C$1000,Payments!$A$4:$A$1000,A20))</f>
        <v/>
      </c>
      <c r="T20" s="9">
        <f>IF(B20="","",R20-S20)</f>
        <v/>
      </c>
      <c r="U20" s="10">
        <f>IF(OR(B20="",I20="Cancelled"),"",IF(OR(COUNTIFS($B$4:$B$303,B20,$D$4:$D$303,D20,$C$4:$C$303,C20,$I$4:$I$303,"&lt;&gt;Cancelled")&gt;1,AND(C20="Full day",COUNTIFS($B$4:$B$303,B20,$D$4:$D$303,D20,$I$4:$I$303,"&lt;&gt;Cancelled")&gt;1),AND(C20&lt;&gt;"Full day",COUNTIFS($B$4:$B$303,B20,$D$4:$D$303,D20,$C$4:$C$303,"Full day",$I$4:$I$303,"&lt;&gt;Cancelled")&gt;0)),"CLASH","OK"))</f>
        <v/>
      </c>
      <c r="V20" s="10">
        <f>IF(I20&lt;&gt;"Tentative hold","",IF(J20="","Add hold date",IF(TODAY()&gt;J20+Setup!$F$13,"HOLD EXPIRED: release","Hold live")))</f>
        <v/>
      </c>
      <c r="W20" s="6" t="n"/>
      <c r="X20" s="10">
        <f>IF(OR(B20="",I20="Cancelled"),"",TEXT(B20,"0")&amp;"|"&amp;D20)</f>
        <v/>
      </c>
    </row>
    <row r="21">
      <c r="A21" s="6" t="n"/>
      <c r="B21" s="7" t="n"/>
      <c r="C21" s="6" t="n"/>
      <c r="D21" s="6" t="n"/>
      <c r="E21" s="6" t="n"/>
      <c r="F21" s="6" t="n"/>
      <c r="G21" s="6" t="n"/>
      <c r="H21" s="6" t="n"/>
      <c r="I21" s="6" t="n"/>
      <c r="J21" s="7" t="n"/>
      <c r="K21" s="6" t="n"/>
      <c r="L21" s="8" t="n"/>
      <c r="M21" s="8" t="n"/>
      <c r="N21" s="9">
        <f>IF(H21="","",H21*M21)</f>
        <v/>
      </c>
      <c r="O21" s="8" t="n"/>
      <c r="P21" s="9">
        <f>IF(B21="","",N(L21)+N(N21)+N(O21))</f>
        <v/>
      </c>
      <c r="Q21" s="9">
        <f>IF(B21="","",IF(K21=Setup!$E$4,(N(L21)+N(N21))*Setup!$F$5,IF(K21=Setup!$E$5,N(L21)*Setup!$F$7,N(N21)*Setup!$F$9))+N(O21)*Setup!$F$11)</f>
        <v/>
      </c>
      <c r="R21" s="9">
        <f>IF(B21="","",P21+Q21)</f>
        <v/>
      </c>
      <c r="S21" s="9">
        <f>IF(A21="","",SUMIFS(Payments!$C$4:$C$1000,Payments!$A$4:$A$1000,A21))</f>
        <v/>
      </c>
      <c r="T21" s="9">
        <f>IF(B21="","",R21-S21)</f>
        <v/>
      </c>
      <c r="U21" s="10">
        <f>IF(OR(B21="",I21="Cancelled"),"",IF(OR(COUNTIFS($B$4:$B$303,B21,$D$4:$D$303,D21,$C$4:$C$303,C21,$I$4:$I$303,"&lt;&gt;Cancelled")&gt;1,AND(C21="Full day",COUNTIFS($B$4:$B$303,B21,$D$4:$D$303,D21,$I$4:$I$303,"&lt;&gt;Cancelled")&gt;1),AND(C21&lt;&gt;"Full day",COUNTIFS($B$4:$B$303,B21,$D$4:$D$303,D21,$C$4:$C$303,"Full day",$I$4:$I$303,"&lt;&gt;Cancelled")&gt;0)),"CLASH","OK"))</f>
        <v/>
      </c>
      <c r="V21" s="10">
        <f>IF(I21&lt;&gt;"Tentative hold","",IF(J21="","Add hold date",IF(TODAY()&gt;J21+Setup!$F$13,"HOLD EXPIRED: release","Hold live")))</f>
        <v/>
      </c>
      <c r="W21" s="6" t="n"/>
      <c r="X21" s="10">
        <f>IF(OR(B21="",I21="Cancelled"),"",TEXT(B21,"0")&amp;"|"&amp;D21)</f>
        <v/>
      </c>
    </row>
    <row r="22">
      <c r="A22" s="6" t="n"/>
      <c r="B22" s="7" t="n"/>
      <c r="C22" s="6" t="n"/>
      <c r="D22" s="6" t="n"/>
      <c r="E22" s="6" t="n"/>
      <c r="F22" s="6" t="n"/>
      <c r="G22" s="6" t="n"/>
      <c r="H22" s="6" t="n"/>
      <c r="I22" s="6" t="n"/>
      <c r="J22" s="7" t="n"/>
      <c r="K22" s="6" t="n"/>
      <c r="L22" s="8" t="n"/>
      <c r="M22" s="8" t="n"/>
      <c r="N22" s="9">
        <f>IF(H22="","",H22*M22)</f>
        <v/>
      </c>
      <c r="O22" s="8" t="n"/>
      <c r="P22" s="9">
        <f>IF(B22="","",N(L22)+N(N22)+N(O22))</f>
        <v/>
      </c>
      <c r="Q22" s="9">
        <f>IF(B22="","",IF(K22=Setup!$E$4,(N(L22)+N(N22))*Setup!$F$5,IF(K22=Setup!$E$5,N(L22)*Setup!$F$7,N(N22)*Setup!$F$9))+N(O22)*Setup!$F$11)</f>
        <v/>
      </c>
      <c r="R22" s="9">
        <f>IF(B22="","",P22+Q22)</f>
        <v/>
      </c>
      <c r="S22" s="9">
        <f>IF(A22="","",SUMIFS(Payments!$C$4:$C$1000,Payments!$A$4:$A$1000,A22))</f>
        <v/>
      </c>
      <c r="T22" s="9">
        <f>IF(B22="","",R22-S22)</f>
        <v/>
      </c>
      <c r="U22" s="10">
        <f>IF(OR(B22="",I22="Cancelled"),"",IF(OR(COUNTIFS($B$4:$B$303,B22,$D$4:$D$303,D22,$C$4:$C$303,C22,$I$4:$I$303,"&lt;&gt;Cancelled")&gt;1,AND(C22="Full day",COUNTIFS($B$4:$B$303,B22,$D$4:$D$303,D22,$I$4:$I$303,"&lt;&gt;Cancelled")&gt;1),AND(C22&lt;&gt;"Full day",COUNTIFS($B$4:$B$303,B22,$D$4:$D$303,D22,$C$4:$C$303,"Full day",$I$4:$I$303,"&lt;&gt;Cancelled")&gt;0)),"CLASH","OK"))</f>
        <v/>
      </c>
      <c r="V22" s="10">
        <f>IF(I22&lt;&gt;"Tentative hold","",IF(J22="","Add hold date",IF(TODAY()&gt;J22+Setup!$F$13,"HOLD EXPIRED: release","Hold live")))</f>
        <v/>
      </c>
      <c r="W22" s="6" t="n"/>
      <c r="X22" s="10">
        <f>IF(OR(B22="",I22="Cancelled"),"",TEXT(B22,"0")&amp;"|"&amp;D22)</f>
        <v/>
      </c>
    </row>
    <row r="23">
      <c r="A23" s="6" t="n"/>
      <c r="B23" s="7" t="n"/>
      <c r="C23" s="6" t="n"/>
      <c r="D23" s="6" t="n"/>
      <c r="E23" s="6" t="n"/>
      <c r="F23" s="6" t="n"/>
      <c r="G23" s="6" t="n"/>
      <c r="H23" s="6" t="n"/>
      <c r="I23" s="6" t="n"/>
      <c r="J23" s="7" t="n"/>
      <c r="K23" s="6" t="n"/>
      <c r="L23" s="8" t="n"/>
      <c r="M23" s="8" t="n"/>
      <c r="N23" s="9">
        <f>IF(H23="","",H23*M23)</f>
        <v/>
      </c>
      <c r="O23" s="8" t="n"/>
      <c r="P23" s="9">
        <f>IF(B23="","",N(L23)+N(N23)+N(O23))</f>
        <v/>
      </c>
      <c r="Q23" s="9">
        <f>IF(B23="","",IF(K23=Setup!$E$4,(N(L23)+N(N23))*Setup!$F$5,IF(K23=Setup!$E$5,N(L23)*Setup!$F$7,N(N23)*Setup!$F$9))+N(O23)*Setup!$F$11)</f>
        <v/>
      </c>
      <c r="R23" s="9">
        <f>IF(B23="","",P23+Q23)</f>
        <v/>
      </c>
      <c r="S23" s="9">
        <f>IF(A23="","",SUMIFS(Payments!$C$4:$C$1000,Payments!$A$4:$A$1000,A23))</f>
        <v/>
      </c>
      <c r="T23" s="9">
        <f>IF(B23="","",R23-S23)</f>
        <v/>
      </c>
      <c r="U23" s="10">
        <f>IF(OR(B23="",I23="Cancelled"),"",IF(OR(COUNTIFS($B$4:$B$303,B23,$D$4:$D$303,D23,$C$4:$C$303,C23,$I$4:$I$303,"&lt;&gt;Cancelled")&gt;1,AND(C23="Full day",COUNTIFS($B$4:$B$303,B23,$D$4:$D$303,D23,$I$4:$I$303,"&lt;&gt;Cancelled")&gt;1),AND(C23&lt;&gt;"Full day",COUNTIFS($B$4:$B$303,B23,$D$4:$D$303,D23,$C$4:$C$303,"Full day",$I$4:$I$303,"&lt;&gt;Cancelled")&gt;0)),"CLASH","OK"))</f>
        <v/>
      </c>
      <c r="V23" s="10">
        <f>IF(I23&lt;&gt;"Tentative hold","",IF(J23="","Add hold date",IF(TODAY()&gt;J23+Setup!$F$13,"HOLD EXPIRED: release","Hold live")))</f>
        <v/>
      </c>
      <c r="W23" s="6" t="n"/>
      <c r="X23" s="10">
        <f>IF(OR(B23="",I23="Cancelled"),"",TEXT(B23,"0")&amp;"|"&amp;D23)</f>
        <v/>
      </c>
    </row>
    <row r="24">
      <c r="A24" s="6" t="n"/>
      <c r="B24" s="7" t="n"/>
      <c r="C24" s="6" t="n"/>
      <c r="D24" s="6" t="n"/>
      <c r="E24" s="6" t="n"/>
      <c r="F24" s="6" t="n"/>
      <c r="G24" s="6" t="n"/>
      <c r="H24" s="6" t="n"/>
      <c r="I24" s="6" t="n"/>
      <c r="J24" s="7" t="n"/>
      <c r="K24" s="6" t="n"/>
      <c r="L24" s="8" t="n"/>
      <c r="M24" s="8" t="n"/>
      <c r="N24" s="9">
        <f>IF(H24="","",H24*M24)</f>
        <v/>
      </c>
      <c r="O24" s="8" t="n"/>
      <c r="P24" s="9">
        <f>IF(B24="","",N(L24)+N(N24)+N(O24))</f>
        <v/>
      </c>
      <c r="Q24" s="9">
        <f>IF(B24="","",IF(K24=Setup!$E$4,(N(L24)+N(N24))*Setup!$F$5,IF(K24=Setup!$E$5,N(L24)*Setup!$F$7,N(N24)*Setup!$F$9))+N(O24)*Setup!$F$11)</f>
        <v/>
      </c>
      <c r="R24" s="9">
        <f>IF(B24="","",P24+Q24)</f>
        <v/>
      </c>
      <c r="S24" s="9">
        <f>IF(A24="","",SUMIFS(Payments!$C$4:$C$1000,Payments!$A$4:$A$1000,A24))</f>
        <v/>
      </c>
      <c r="T24" s="9">
        <f>IF(B24="","",R24-S24)</f>
        <v/>
      </c>
      <c r="U24" s="10">
        <f>IF(OR(B24="",I24="Cancelled"),"",IF(OR(COUNTIFS($B$4:$B$303,B24,$D$4:$D$303,D24,$C$4:$C$303,C24,$I$4:$I$303,"&lt;&gt;Cancelled")&gt;1,AND(C24="Full day",COUNTIFS($B$4:$B$303,B24,$D$4:$D$303,D24,$I$4:$I$303,"&lt;&gt;Cancelled")&gt;1),AND(C24&lt;&gt;"Full day",COUNTIFS($B$4:$B$303,B24,$D$4:$D$303,D24,$C$4:$C$303,"Full day",$I$4:$I$303,"&lt;&gt;Cancelled")&gt;0)),"CLASH","OK"))</f>
        <v/>
      </c>
      <c r="V24" s="10">
        <f>IF(I24&lt;&gt;"Tentative hold","",IF(J24="","Add hold date",IF(TODAY()&gt;J24+Setup!$F$13,"HOLD EXPIRED: release","Hold live")))</f>
        <v/>
      </c>
      <c r="W24" s="6" t="n"/>
      <c r="X24" s="10">
        <f>IF(OR(B24="",I24="Cancelled"),"",TEXT(B24,"0")&amp;"|"&amp;D24)</f>
        <v/>
      </c>
    </row>
    <row r="25">
      <c r="A25" s="6" t="n"/>
      <c r="B25" s="7" t="n"/>
      <c r="C25" s="6" t="n"/>
      <c r="D25" s="6" t="n"/>
      <c r="E25" s="6" t="n"/>
      <c r="F25" s="6" t="n"/>
      <c r="G25" s="6" t="n"/>
      <c r="H25" s="6" t="n"/>
      <c r="I25" s="6" t="n"/>
      <c r="J25" s="7" t="n"/>
      <c r="K25" s="6" t="n"/>
      <c r="L25" s="8" t="n"/>
      <c r="M25" s="8" t="n"/>
      <c r="N25" s="9">
        <f>IF(H25="","",H25*M25)</f>
        <v/>
      </c>
      <c r="O25" s="8" t="n"/>
      <c r="P25" s="9">
        <f>IF(B25="","",N(L25)+N(N25)+N(O25))</f>
        <v/>
      </c>
      <c r="Q25" s="9">
        <f>IF(B25="","",IF(K25=Setup!$E$4,(N(L25)+N(N25))*Setup!$F$5,IF(K25=Setup!$E$5,N(L25)*Setup!$F$7,N(N25)*Setup!$F$9))+N(O25)*Setup!$F$11)</f>
        <v/>
      </c>
      <c r="R25" s="9">
        <f>IF(B25="","",P25+Q25)</f>
        <v/>
      </c>
      <c r="S25" s="9">
        <f>IF(A25="","",SUMIFS(Payments!$C$4:$C$1000,Payments!$A$4:$A$1000,A25))</f>
        <v/>
      </c>
      <c r="T25" s="9">
        <f>IF(B25="","",R25-S25)</f>
        <v/>
      </c>
      <c r="U25" s="10">
        <f>IF(OR(B25="",I25="Cancelled"),"",IF(OR(COUNTIFS($B$4:$B$303,B25,$D$4:$D$303,D25,$C$4:$C$303,C25,$I$4:$I$303,"&lt;&gt;Cancelled")&gt;1,AND(C25="Full day",COUNTIFS($B$4:$B$303,B25,$D$4:$D$303,D25,$I$4:$I$303,"&lt;&gt;Cancelled")&gt;1),AND(C25&lt;&gt;"Full day",COUNTIFS($B$4:$B$303,B25,$D$4:$D$303,D25,$C$4:$C$303,"Full day",$I$4:$I$303,"&lt;&gt;Cancelled")&gt;0)),"CLASH","OK"))</f>
        <v/>
      </c>
      <c r="V25" s="10">
        <f>IF(I25&lt;&gt;"Tentative hold","",IF(J25="","Add hold date",IF(TODAY()&gt;J25+Setup!$F$13,"HOLD EXPIRED: release","Hold live")))</f>
        <v/>
      </c>
      <c r="W25" s="6" t="n"/>
      <c r="X25" s="10">
        <f>IF(OR(B25="",I25="Cancelled"),"",TEXT(B25,"0")&amp;"|"&amp;D25)</f>
        <v/>
      </c>
    </row>
    <row r="26">
      <c r="A26" s="6" t="n"/>
      <c r="B26" s="7" t="n"/>
      <c r="C26" s="6" t="n"/>
      <c r="D26" s="6" t="n"/>
      <c r="E26" s="6" t="n"/>
      <c r="F26" s="6" t="n"/>
      <c r="G26" s="6" t="n"/>
      <c r="H26" s="6" t="n"/>
      <c r="I26" s="6" t="n"/>
      <c r="J26" s="7" t="n"/>
      <c r="K26" s="6" t="n"/>
      <c r="L26" s="8" t="n"/>
      <c r="M26" s="8" t="n"/>
      <c r="N26" s="9">
        <f>IF(H26="","",H26*M26)</f>
        <v/>
      </c>
      <c r="O26" s="8" t="n"/>
      <c r="P26" s="9">
        <f>IF(B26="","",N(L26)+N(N26)+N(O26))</f>
        <v/>
      </c>
      <c r="Q26" s="9">
        <f>IF(B26="","",IF(K26=Setup!$E$4,(N(L26)+N(N26))*Setup!$F$5,IF(K26=Setup!$E$5,N(L26)*Setup!$F$7,N(N26)*Setup!$F$9))+N(O26)*Setup!$F$11)</f>
        <v/>
      </c>
      <c r="R26" s="9">
        <f>IF(B26="","",P26+Q26)</f>
        <v/>
      </c>
      <c r="S26" s="9">
        <f>IF(A26="","",SUMIFS(Payments!$C$4:$C$1000,Payments!$A$4:$A$1000,A26))</f>
        <v/>
      </c>
      <c r="T26" s="9">
        <f>IF(B26="","",R26-S26)</f>
        <v/>
      </c>
      <c r="U26" s="10">
        <f>IF(OR(B26="",I26="Cancelled"),"",IF(OR(COUNTIFS($B$4:$B$303,B26,$D$4:$D$303,D26,$C$4:$C$303,C26,$I$4:$I$303,"&lt;&gt;Cancelled")&gt;1,AND(C26="Full day",COUNTIFS($B$4:$B$303,B26,$D$4:$D$303,D26,$I$4:$I$303,"&lt;&gt;Cancelled")&gt;1),AND(C26&lt;&gt;"Full day",COUNTIFS($B$4:$B$303,B26,$D$4:$D$303,D26,$C$4:$C$303,"Full day",$I$4:$I$303,"&lt;&gt;Cancelled")&gt;0)),"CLASH","OK"))</f>
        <v/>
      </c>
      <c r="V26" s="10">
        <f>IF(I26&lt;&gt;"Tentative hold","",IF(J26="","Add hold date",IF(TODAY()&gt;J26+Setup!$F$13,"HOLD EXPIRED: release","Hold live")))</f>
        <v/>
      </c>
      <c r="W26" s="6" t="n"/>
      <c r="X26" s="10">
        <f>IF(OR(B26="",I26="Cancelled"),"",TEXT(B26,"0")&amp;"|"&amp;D26)</f>
        <v/>
      </c>
    </row>
    <row r="27">
      <c r="A27" s="6" t="n"/>
      <c r="B27" s="7" t="n"/>
      <c r="C27" s="6" t="n"/>
      <c r="D27" s="6" t="n"/>
      <c r="E27" s="6" t="n"/>
      <c r="F27" s="6" t="n"/>
      <c r="G27" s="6" t="n"/>
      <c r="H27" s="6" t="n"/>
      <c r="I27" s="6" t="n"/>
      <c r="J27" s="7" t="n"/>
      <c r="K27" s="6" t="n"/>
      <c r="L27" s="8" t="n"/>
      <c r="M27" s="8" t="n"/>
      <c r="N27" s="9">
        <f>IF(H27="","",H27*M27)</f>
        <v/>
      </c>
      <c r="O27" s="8" t="n"/>
      <c r="P27" s="9">
        <f>IF(B27="","",N(L27)+N(N27)+N(O27))</f>
        <v/>
      </c>
      <c r="Q27" s="9">
        <f>IF(B27="","",IF(K27=Setup!$E$4,(N(L27)+N(N27))*Setup!$F$5,IF(K27=Setup!$E$5,N(L27)*Setup!$F$7,N(N27)*Setup!$F$9))+N(O27)*Setup!$F$11)</f>
        <v/>
      </c>
      <c r="R27" s="9">
        <f>IF(B27="","",P27+Q27)</f>
        <v/>
      </c>
      <c r="S27" s="9">
        <f>IF(A27="","",SUMIFS(Payments!$C$4:$C$1000,Payments!$A$4:$A$1000,A27))</f>
        <v/>
      </c>
      <c r="T27" s="9">
        <f>IF(B27="","",R27-S27)</f>
        <v/>
      </c>
      <c r="U27" s="10">
        <f>IF(OR(B27="",I27="Cancelled"),"",IF(OR(COUNTIFS($B$4:$B$303,B27,$D$4:$D$303,D27,$C$4:$C$303,C27,$I$4:$I$303,"&lt;&gt;Cancelled")&gt;1,AND(C27="Full day",COUNTIFS($B$4:$B$303,B27,$D$4:$D$303,D27,$I$4:$I$303,"&lt;&gt;Cancelled")&gt;1),AND(C27&lt;&gt;"Full day",COUNTIFS($B$4:$B$303,B27,$D$4:$D$303,D27,$C$4:$C$303,"Full day",$I$4:$I$303,"&lt;&gt;Cancelled")&gt;0)),"CLASH","OK"))</f>
        <v/>
      </c>
      <c r="V27" s="10">
        <f>IF(I27&lt;&gt;"Tentative hold","",IF(J27="","Add hold date",IF(TODAY()&gt;J27+Setup!$F$13,"HOLD EXPIRED: release","Hold live")))</f>
        <v/>
      </c>
      <c r="W27" s="6" t="n"/>
      <c r="X27" s="10">
        <f>IF(OR(B27="",I27="Cancelled"),"",TEXT(B27,"0")&amp;"|"&amp;D27)</f>
        <v/>
      </c>
    </row>
    <row r="28">
      <c r="A28" s="6" t="n"/>
      <c r="B28" s="7" t="n"/>
      <c r="C28" s="6" t="n"/>
      <c r="D28" s="6" t="n"/>
      <c r="E28" s="6" t="n"/>
      <c r="F28" s="6" t="n"/>
      <c r="G28" s="6" t="n"/>
      <c r="H28" s="6" t="n"/>
      <c r="I28" s="6" t="n"/>
      <c r="J28" s="7" t="n"/>
      <c r="K28" s="6" t="n"/>
      <c r="L28" s="8" t="n"/>
      <c r="M28" s="8" t="n"/>
      <c r="N28" s="9">
        <f>IF(H28="","",H28*M28)</f>
        <v/>
      </c>
      <c r="O28" s="8" t="n"/>
      <c r="P28" s="9">
        <f>IF(B28="","",N(L28)+N(N28)+N(O28))</f>
        <v/>
      </c>
      <c r="Q28" s="9">
        <f>IF(B28="","",IF(K28=Setup!$E$4,(N(L28)+N(N28))*Setup!$F$5,IF(K28=Setup!$E$5,N(L28)*Setup!$F$7,N(N28)*Setup!$F$9))+N(O28)*Setup!$F$11)</f>
        <v/>
      </c>
      <c r="R28" s="9">
        <f>IF(B28="","",P28+Q28)</f>
        <v/>
      </c>
      <c r="S28" s="9">
        <f>IF(A28="","",SUMIFS(Payments!$C$4:$C$1000,Payments!$A$4:$A$1000,A28))</f>
        <v/>
      </c>
      <c r="T28" s="9">
        <f>IF(B28="","",R28-S28)</f>
        <v/>
      </c>
      <c r="U28" s="10">
        <f>IF(OR(B28="",I28="Cancelled"),"",IF(OR(COUNTIFS($B$4:$B$303,B28,$D$4:$D$303,D28,$C$4:$C$303,C28,$I$4:$I$303,"&lt;&gt;Cancelled")&gt;1,AND(C28="Full day",COUNTIFS($B$4:$B$303,B28,$D$4:$D$303,D28,$I$4:$I$303,"&lt;&gt;Cancelled")&gt;1),AND(C28&lt;&gt;"Full day",COUNTIFS($B$4:$B$303,B28,$D$4:$D$303,D28,$C$4:$C$303,"Full day",$I$4:$I$303,"&lt;&gt;Cancelled")&gt;0)),"CLASH","OK"))</f>
        <v/>
      </c>
      <c r="V28" s="10">
        <f>IF(I28&lt;&gt;"Tentative hold","",IF(J28="","Add hold date",IF(TODAY()&gt;J28+Setup!$F$13,"HOLD EXPIRED: release","Hold live")))</f>
        <v/>
      </c>
      <c r="W28" s="6" t="n"/>
      <c r="X28" s="10">
        <f>IF(OR(B28="",I28="Cancelled"),"",TEXT(B28,"0")&amp;"|"&amp;D28)</f>
        <v/>
      </c>
    </row>
    <row r="29">
      <c r="A29" s="6" t="n"/>
      <c r="B29" s="7" t="n"/>
      <c r="C29" s="6" t="n"/>
      <c r="D29" s="6" t="n"/>
      <c r="E29" s="6" t="n"/>
      <c r="F29" s="6" t="n"/>
      <c r="G29" s="6" t="n"/>
      <c r="H29" s="6" t="n"/>
      <c r="I29" s="6" t="n"/>
      <c r="J29" s="7" t="n"/>
      <c r="K29" s="6" t="n"/>
      <c r="L29" s="8" t="n"/>
      <c r="M29" s="8" t="n"/>
      <c r="N29" s="9">
        <f>IF(H29="","",H29*M29)</f>
        <v/>
      </c>
      <c r="O29" s="8" t="n"/>
      <c r="P29" s="9">
        <f>IF(B29="","",N(L29)+N(N29)+N(O29))</f>
        <v/>
      </c>
      <c r="Q29" s="9">
        <f>IF(B29="","",IF(K29=Setup!$E$4,(N(L29)+N(N29))*Setup!$F$5,IF(K29=Setup!$E$5,N(L29)*Setup!$F$7,N(N29)*Setup!$F$9))+N(O29)*Setup!$F$11)</f>
        <v/>
      </c>
      <c r="R29" s="9">
        <f>IF(B29="","",P29+Q29)</f>
        <v/>
      </c>
      <c r="S29" s="9">
        <f>IF(A29="","",SUMIFS(Payments!$C$4:$C$1000,Payments!$A$4:$A$1000,A29))</f>
        <v/>
      </c>
      <c r="T29" s="9">
        <f>IF(B29="","",R29-S29)</f>
        <v/>
      </c>
      <c r="U29" s="10">
        <f>IF(OR(B29="",I29="Cancelled"),"",IF(OR(COUNTIFS($B$4:$B$303,B29,$D$4:$D$303,D29,$C$4:$C$303,C29,$I$4:$I$303,"&lt;&gt;Cancelled")&gt;1,AND(C29="Full day",COUNTIFS($B$4:$B$303,B29,$D$4:$D$303,D29,$I$4:$I$303,"&lt;&gt;Cancelled")&gt;1),AND(C29&lt;&gt;"Full day",COUNTIFS($B$4:$B$303,B29,$D$4:$D$303,D29,$C$4:$C$303,"Full day",$I$4:$I$303,"&lt;&gt;Cancelled")&gt;0)),"CLASH","OK"))</f>
        <v/>
      </c>
      <c r="V29" s="10">
        <f>IF(I29&lt;&gt;"Tentative hold","",IF(J29="","Add hold date",IF(TODAY()&gt;J29+Setup!$F$13,"HOLD EXPIRED: release","Hold live")))</f>
        <v/>
      </c>
      <c r="W29" s="6" t="n"/>
      <c r="X29" s="10">
        <f>IF(OR(B29="",I29="Cancelled"),"",TEXT(B29,"0")&amp;"|"&amp;D29)</f>
        <v/>
      </c>
    </row>
    <row r="30">
      <c r="A30" s="6" t="n"/>
      <c r="B30" s="7" t="n"/>
      <c r="C30" s="6" t="n"/>
      <c r="D30" s="6" t="n"/>
      <c r="E30" s="6" t="n"/>
      <c r="F30" s="6" t="n"/>
      <c r="G30" s="6" t="n"/>
      <c r="H30" s="6" t="n"/>
      <c r="I30" s="6" t="n"/>
      <c r="J30" s="7" t="n"/>
      <c r="K30" s="6" t="n"/>
      <c r="L30" s="8" t="n"/>
      <c r="M30" s="8" t="n"/>
      <c r="N30" s="9">
        <f>IF(H30="","",H30*M30)</f>
        <v/>
      </c>
      <c r="O30" s="8" t="n"/>
      <c r="P30" s="9">
        <f>IF(B30="","",N(L30)+N(N30)+N(O30))</f>
        <v/>
      </c>
      <c r="Q30" s="9">
        <f>IF(B30="","",IF(K30=Setup!$E$4,(N(L30)+N(N30))*Setup!$F$5,IF(K30=Setup!$E$5,N(L30)*Setup!$F$7,N(N30)*Setup!$F$9))+N(O30)*Setup!$F$11)</f>
        <v/>
      </c>
      <c r="R30" s="9">
        <f>IF(B30="","",P30+Q30)</f>
        <v/>
      </c>
      <c r="S30" s="9">
        <f>IF(A30="","",SUMIFS(Payments!$C$4:$C$1000,Payments!$A$4:$A$1000,A30))</f>
        <v/>
      </c>
      <c r="T30" s="9">
        <f>IF(B30="","",R30-S30)</f>
        <v/>
      </c>
      <c r="U30" s="10">
        <f>IF(OR(B30="",I30="Cancelled"),"",IF(OR(COUNTIFS($B$4:$B$303,B30,$D$4:$D$303,D30,$C$4:$C$303,C30,$I$4:$I$303,"&lt;&gt;Cancelled")&gt;1,AND(C30="Full day",COUNTIFS($B$4:$B$303,B30,$D$4:$D$303,D30,$I$4:$I$303,"&lt;&gt;Cancelled")&gt;1),AND(C30&lt;&gt;"Full day",COUNTIFS($B$4:$B$303,B30,$D$4:$D$303,D30,$C$4:$C$303,"Full day",$I$4:$I$303,"&lt;&gt;Cancelled")&gt;0)),"CLASH","OK"))</f>
        <v/>
      </c>
      <c r="V30" s="10">
        <f>IF(I30&lt;&gt;"Tentative hold","",IF(J30="","Add hold date",IF(TODAY()&gt;J30+Setup!$F$13,"HOLD EXPIRED: release","Hold live")))</f>
        <v/>
      </c>
      <c r="W30" s="6" t="n"/>
      <c r="X30" s="10">
        <f>IF(OR(B30="",I30="Cancelled"),"",TEXT(B30,"0")&amp;"|"&amp;D30)</f>
        <v/>
      </c>
    </row>
    <row r="31">
      <c r="A31" s="6" t="n"/>
      <c r="B31" s="7" t="n"/>
      <c r="C31" s="6" t="n"/>
      <c r="D31" s="6" t="n"/>
      <c r="E31" s="6" t="n"/>
      <c r="F31" s="6" t="n"/>
      <c r="G31" s="6" t="n"/>
      <c r="H31" s="6" t="n"/>
      <c r="I31" s="6" t="n"/>
      <c r="J31" s="7" t="n"/>
      <c r="K31" s="6" t="n"/>
      <c r="L31" s="8" t="n"/>
      <c r="M31" s="8" t="n"/>
      <c r="N31" s="9">
        <f>IF(H31="","",H31*M31)</f>
        <v/>
      </c>
      <c r="O31" s="8" t="n"/>
      <c r="P31" s="9">
        <f>IF(B31="","",N(L31)+N(N31)+N(O31))</f>
        <v/>
      </c>
      <c r="Q31" s="9">
        <f>IF(B31="","",IF(K31=Setup!$E$4,(N(L31)+N(N31))*Setup!$F$5,IF(K31=Setup!$E$5,N(L31)*Setup!$F$7,N(N31)*Setup!$F$9))+N(O31)*Setup!$F$11)</f>
        <v/>
      </c>
      <c r="R31" s="9">
        <f>IF(B31="","",P31+Q31)</f>
        <v/>
      </c>
      <c r="S31" s="9">
        <f>IF(A31="","",SUMIFS(Payments!$C$4:$C$1000,Payments!$A$4:$A$1000,A31))</f>
        <v/>
      </c>
      <c r="T31" s="9">
        <f>IF(B31="","",R31-S31)</f>
        <v/>
      </c>
      <c r="U31" s="10">
        <f>IF(OR(B31="",I31="Cancelled"),"",IF(OR(COUNTIFS($B$4:$B$303,B31,$D$4:$D$303,D31,$C$4:$C$303,C31,$I$4:$I$303,"&lt;&gt;Cancelled")&gt;1,AND(C31="Full day",COUNTIFS($B$4:$B$303,B31,$D$4:$D$303,D31,$I$4:$I$303,"&lt;&gt;Cancelled")&gt;1),AND(C31&lt;&gt;"Full day",COUNTIFS($B$4:$B$303,B31,$D$4:$D$303,D31,$C$4:$C$303,"Full day",$I$4:$I$303,"&lt;&gt;Cancelled")&gt;0)),"CLASH","OK"))</f>
        <v/>
      </c>
      <c r="V31" s="10">
        <f>IF(I31&lt;&gt;"Tentative hold","",IF(J31="","Add hold date",IF(TODAY()&gt;J31+Setup!$F$13,"HOLD EXPIRED: release","Hold live")))</f>
        <v/>
      </c>
      <c r="W31" s="6" t="n"/>
      <c r="X31" s="10">
        <f>IF(OR(B31="",I31="Cancelled"),"",TEXT(B31,"0")&amp;"|"&amp;D31)</f>
        <v/>
      </c>
    </row>
    <row r="32">
      <c r="A32" s="6" t="n"/>
      <c r="B32" s="7" t="n"/>
      <c r="C32" s="6" t="n"/>
      <c r="D32" s="6" t="n"/>
      <c r="E32" s="6" t="n"/>
      <c r="F32" s="6" t="n"/>
      <c r="G32" s="6" t="n"/>
      <c r="H32" s="6" t="n"/>
      <c r="I32" s="6" t="n"/>
      <c r="J32" s="7" t="n"/>
      <c r="K32" s="6" t="n"/>
      <c r="L32" s="8" t="n"/>
      <c r="M32" s="8" t="n"/>
      <c r="N32" s="9">
        <f>IF(H32="","",H32*M32)</f>
        <v/>
      </c>
      <c r="O32" s="8" t="n"/>
      <c r="P32" s="9">
        <f>IF(B32="","",N(L32)+N(N32)+N(O32))</f>
        <v/>
      </c>
      <c r="Q32" s="9">
        <f>IF(B32="","",IF(K32=Setup!$E$4,(N(L32)+N(N32))*Setup!$F$5,IF(K32=Setup!$E$5,N(L32)*Setup!$F$7,N(N32)*Setup!$F$9))+N(O32)*Setup!$F$11)</f>
        <v/>
      </c>
      <c r="R32" s="9">
        <f>IF(B32="","",P32+Q32)</f>
        <v/>
      </c>
      <c r="S32" s="9">
        <f>IF(A32="","",SUMIFS(Payments!$C$4:$C$1000,Payments!$A$4:$A$1000,A32))</f>
        <v/>
      </c>
      <c r="T32" s="9">
        <f>IF(B32="","",R32-S32)</f>
        <v/>
      </c>
      <c r="U32" s="10">
        <f>IF(OR(B32="",I32="Cancelled"),"",IF(OR(COUNTIFS($B$4:$B$303,B32,$D$4:$D$303,D32,$C$4:$C$303,C32,$I$4:$I$303,"&lt;&gt;Cancelled")&gt;1,AND(C32="Full day",COUNTIFS($B$4:$B$303,B32,$D$4:$D$303,D32,$I$4:$I$303,"&lt;&gt;Cancelled")&gt;1),AND(C32&lt;&gt;"Full day",COUNTIFS($B$4:$B$303,B32,$D$4:$D$303,D32,$C$4:$C$303,"Full day",$I$4:$I$303,"&lt;&gt;Cancelled")&gt;0)),"CLASH","OK"))</f>
        <v/>
      </c>
      <c r="V32" s="10">
        <f>IF(I32&lt;&gt;"Tentative hold","",IF(J32="","Add hold date",IF(TODAY()&gt;J32+Setup!$F$13,"HOLD EXPIRED: release","Hold live")))</f>
        <v/>
      </c>
      <c r="W32" s="6" t="n"/>
      <c r="X32" s="10">
        <f>IF(OR(B32="",I32="Cancelled"),"",TEXT(B32,"0")&amp;"|"&amp;D32)</f>
        <v/>
      </c>
    </row>
    <row r="33">
      <c r="A33" s="6" t="n"/>
      <c r="B33" s="7" t="n"/>
      <c r="C33" s="6" t="n"/>
      <c r="D33" s="6" t="n"/>
      <c r="E33" s="6" t="n"/>
      <c r="F33" s="6" t="n"/>
      <c r="G33" s="6" t="n"/>
      <c r="H33" s="6" t="n"/>
      <c r="I33" s="6" t="n"/>
      <c r="J33" s="7" t="n"/>
      <c r="K33" s="6" t="n"/>
      <c r="L33" s="8" t="n"/>
      <c r="M33" s="8" t="n"/>
      <c r="N33" s="9">
        <f>IF(H33="","",H33*M33)</f>
        <v/>
      </c>
      <c r="O33" s="8" t="n"/>
      <c r="P33" s="9">
        <f>IF(B33="","",N(L33)+N(N33)+N(O33))</f>
        <v/>
      </c>
      <c r="Q33" s="9">
        <f>IF(B33="","",IF(K33=Setup!$E$4,(N(L33)+N(N33))*Setup!$F$5,IF(K33=Setup!$E$5,N(L33)*Setup!$F$7,N(N33)*Setup!$F$9))+N(O33)*Setup!$F$11)</f>
        <v/>
      </c>
      <c r="R33" s="9">
        <f>IF(B33="","",P33+Q33)</f>
        <v/>
      </c>
      <c r="S33" s="9">
        <f>IF(A33="","",SUMIFS(Payments!$C$4:$C$1000,Payments!$A$4:$A$1000,A33))</f>
        <v/>
      </c>
      <c r="T33" s="9">
        <f>IF(B33="","",R33-S33)</f>
        <v/>
      </c>
      <c r="U33" s="10">
        <f>IF(OR(B33="",I33="Cancelled"),"",IF(OR(COUNTIFS($B$4:$B$303,B33,$D$4:$D$303,D33,$C$4:$C$303,C33,$I$4:$I$303,"&lt;&gt;Cancelled")&gt;1,AND(C33="Full day",COUNTIFS($B$4:$B$303,B33,$D$4:$D$303,D33,$I$4:$I$303,"&lt;&gt;Cancelled")&gt;1),AND(C33&lt;&gt;"Full day",COUNTIFS($B$4:$B$303,B33,$D$4:$D$303,D33,$C$4:$C$303,"Full day",$I$4:$I$303,"&lt;&gt;Cancelled")&gt;0)),"CLASH","OK"))</f>
        <v/>
      </c>
      <c r="V33" s="10">
        <f>IF(I33&lt;&gt;"Tentative hold","",IF(J33="","Add hold date",IF(TODAY()&gt;J33+Setup!$F$13,"HOLD EXPIRED: release","Hold live")))</f>
        <v/>
      </c>
      <c r="W33" s="6" t="n"/>
      <c r="X33" s="10">
        <f>IF(OR(B33="",I33="Cancelled"),"",TEXT(B33,"0")&amp;"|"&amp;D33)</f>
        <v/>
      </c>
    </row>
    <row r="34">
      <c r="A34" s="6" t="n"/>
      <c r="B34" s="7" t="n"/>
      <c r="C34" s="6" t="n"/>
      <c r="D34" s="6" t="n"/>
      <c r="E34" s="6" t="n"/>
      <c r="F34" s="6" t="n"/>
      <c r="G34" s="6" t="n"/>
      <c r="H34" s="6" t="n"/>
      <c r="I34" s="6" t="n"/>
      <c r="J34" s="7" t="n"/>
      <c r="K34" s="6" t="n"/>
      <c r="L34" s="8" t="n"/>
      <c r="M34" s="8" t="n"/>
      <c r="N34" s="9">
        <f>IF(H34="","",H34*M34)</f>
        <v/>
      </c>
      <c r="O34" s="8" t="n"/>
      <c r="P34" s="9">
        <f>IF(B34="","",N(L34)+N(N34)+N(O34))</f>
        <v/>
      </c>
      <c r="Q34" s="9">
        <f>IF(B34="","",IF(K34=Setup!$E$4,(N(L34)+N(N34))*Setup!$F$5,IF(K34=Setup!$E$5,N(L34)*Setup!$F$7,N(N34)*Setup!$F$9))+N(O34)*Setup!$F$11)</f>
        <v/>
      </c>
      <c r="R34" s="9">
        <f>IF(B34="","",P34+Q34)</f>
        <v/>
      </c>
      <c r="S34" s="9">
        <f>IF(A34="","",SUMIFS(Payments!$C$4:$C$1000,Payments!$A$4:$A$1000,A34))</f>
        <v/>
      </c>
      <c r="T34" s="9">
        <f>IF(B34="","",R34-S34)</f>
        <v/>
      </c>
      <c r="U34" s="10">
        <f>IF(OR(B34="",I34="Cancelled"),"",IF(OR(COUNTIFS($B$4:$B$303,B34,$D$4:$D$303,D34,$C$4:$C$303,C34,$I$4:$I$303,"&lt;&gt;Cancelled")&gt;1,AND(C34="Full day",COUNTIFS($B$4:$B$303,B34,$D$4:$D$303,D34,$I$4:$I$303,"&lt;&gt;Cancelled")&gt;1),AND(C34&lt;&gt;"Full day",COUNTIFS($B$4:$B$303,B34,$D$4:$D$303,D34,$C$4:$C$303,"Full day",$I$4:$I$303,"&lt;&gt;Cancelled")&gt;0)),"CLASH","OK"))</f>
        <v/>
      </c>
      <c r="V34" s="10">
        <f>IF(I34&lt;&gt;"Tentative hold","",IF(J34="","Add hold date",IF(TODAY()&gt;J34+Setup!$F$13,"HOLD EXPIRED: release","Hold live")))</f>
        <v/>
      </c>
      <c r="W34" s="6" t="n"/>
      <c r="X34" s="10">
        <f>IF(OR(B34="",I34="Cancelled"),"",TEXT(B34,"0")&amp;"|"&amp;D34)</f>
        <v/>
      </c>
    </row>
    <row r="35">
      <c r="A35" s="6" t="n"/>
      <c r="B35" s="7" t="n"/>
      <c r="C35" s="6" t="n"/>
      <c r="D35" s="6" t="n"/>
      <c r="E35" s="6" t="n"/>
      <c r="F35" s="6" t="n"/>
      <c r="G35" s="6" t="n"/>
      <c r="H35" s="6" t="n"/>
      <c r="I35" s="6" t="n"/>
      <c r="J35" s="7" t="n"/>
      <c r="K35" s="6" t="n"/>
      <c r="L35" s="8" t="n"/>
      <c r="M35" s="8" t="n"/>
      <c r="N35" s="9">
        <f>IF(H35="","",H35*M35)</f>
        <v/>
      </c>
      <c r="O35" s="8" t="n"/>
      <c r="P35" s="9">
        <f>IF(B35="","",N(L35)+N(N35)+N(O35))</f>
        <v/>
      </c>
      <c r="Q35" s="9">
        <f>IF(B35="","",IF(K35=Setup!$E$4,(N(L35)+N(N35))*Setup!$F$5,IF(K35=Setup!$E$5,N(L35)*Setup!$F$7,N(N35)*Setup!$F$9))+N(O35)*Setup!$F$11)</f>
        <v/>
      </c>
      <c r="R35" s="9">
        <f>IF(B35="","",P35+Q35)</f>
        <v/>
      </c>
      <c r="S35" s="9">
        <f>IF(A35="","",SUMIFS(Payments!$C$4:$C$1000,Payments!$A$4:$A$1000,A35))</f>
        <v/>
      </c>
      <c r="T35" s="9">
        <f>IF(B35="","",R35-S35)</f>
        <v/>
      </c>
      <c r="U35" s="10">
        <f>IF(OR(B35="",I35="Cancelled"),"",IF(OR(COUNTIFS($B$4:$B$303,B35,$D$4:$D$303,D35,$C$4:$C$303,C35,$I$4:$I$303,"&lt;&gt;Cancelled")&gt;1,AND(C35="Full day",COUNTIFS($B$4:$B$303,B35,$D$4:$D$303,D35,$I$4:$I$303,"&lt;&gt;Cancelled")&gt;1),AND(C35&lt;&gt;"Full day",COUNTIFS($B$4:$B$303,B35,$D$4:$D$303,D35,$C$4:$C$303,"Full day",$I$4:$I$303,"&lt;&gt;Cancelled")&gt;0)),"CLASH","OK"))</f>
        <v/>
      </c>
      <c r="V35" s="10">
        <f>IF(I35&lt;&gt;"Tentative hold","",IF(J35="","Add hold date",IF(TODAY()&gt;J35+Setup!$F$13,"HOLD EXPIRED: release","Hold live")))</f>
        <v/>
      </c>
      <c r="W35" s="6" t="n"/>
      <c r="X35" s="10">
        <f>IF(OR(B35="",I35="Cancelled"),"",TEXT(B35,"0")&amp;"|"&amp;D35)</f>
        <v/>
      </c>
    </row>
    <row r="36">
      <c r="A36" s="6" t="n"/>
      <c r="B36" s="7" t="n"/>
      <c r="C36" s="6" t="n"/>
      <c r="D36" s="6" t="n"/>
      <c r="E36" s="6" t="n"/>
      <c r="F36" s="6" t="n"/>
      <c r="G36" s="6" t="n"/>
      <c r="H36" s="6" t="n"/>
      <c r="I36" s="6" t="n"/>
      <c r="J36" s="7" t="n"/>
      <c r="K36" s="6" t="n"/>
      <c r="L36" s="8" t="n"/>
      <c r="M36" s="8" t="n"/>
      <c r="N36" s="9">
        <f>IF(H36="","",H36*M36)</f>
        <v/>
      </c>
      <c r="O36" s="8" t="n"/>
      <c r="P36" s="9">
        <f>IF(B36="","",N(L36)+N(N36)+N(O36))</f>
        <v/>
      </c>
      <c r="Q36" s="9">
        <f>IF(B36="","",IF(K36=Setup!$E$4,(N(L36)+N(N36))*Setup!$F$5,IF(K36=Setup!$E$5,N(L36)*Setup!$F$7,N(N36)*Setup!$F$9))+N(O36)*Setup!$F$11)</f>
        <v/>
      </c>
      <c r="R36" s="9">
        <f>IF(B36="","",P36+Q36)</f>
        <v/>
      </c>
      <c r="S36" s="9">
        <f>IF(A36="","",SUMIFS(Payments!$C$4:$C$1000,Payments!$A$4:$A$1000,A36))</f>
        <v/>
      </c>
      <c r="T36" s="9">
        <f>IF(B36="","",R36-S36)</f>
        <v/>
      </c>
      <c r="U36" s="10">
        <f>IF(OR(B36="",I36="Cancelled"),"",IF(OR(COUNTIFS($B$4:$B$303,B36,$D$4:$D$303,D36,$C$4:$C$303,C36,$I$4:$I$303,"&lt;&gt;Cancelled")&gt;1,AND(C36="Full day",COUNTIFS($B$4:$B$303,B36,$D$4:$D$303,D36,$I$4:$I$303,"&lt;&gt;Cancelled")&gt;1),AND(C36&lt;&gt;"Full day",COUNTIFS($B$4:$B$303,B36,$D$4:$D$303,D36,$C$4:$C$303,"Full day",$I$4:$I$303,"&lt;&gt;Cancelled")&gt;0)),"CLASH","OK"))</f>
        <v/>
      </c>
      <c r="V36" s="10">
        <f>IF(I36&lt;&gt;"Tentative hold","",IF(J36="","Add hold date",IF(TODAY()&gt;J36+Setup!$F$13,"HOLD EXPIRED: release","Hold live")))</f>
        <v/>
      </c>
      <c r="W36" s="6" t="n"/>
      <c r="X36" s="10">
        <f>IF(OR(B36="",I36="Cancelled"),"",TEXT(B36,"0")&amp;"|"&amp;D36)</f>
        <v/>
      </c>
    </row>
    <row r="37">
      <c r="A37" s="6" t="n"/>
      <c r="B37" s="7" t="n"/>
      <c r="C37" s="6" t="n"/>
      <c r="D37" s="6" t="n"/>
      <c r="E37" s="6" t="n"/>
      <c r="F37" s="6" t="n"/>
      <c r="G37" s="6" t="n"/>
      <c r="H37" s="6" t="n"/>
      <c r="I37" s="6" t="n"/>
      <c r="J37" s="7" t="n"/>
      <c r="K37" s="6" t="n"/>
      <c r="L37" s="8" t="n"/>
      <c r="M37" s="8" t="n"/>
      <c r="N37" s="9">
        <f>IF(H37="","",H37*M37)</f>
        <v/>
      </c>
      <c r="O37" s="8" t="n"/>
      <c r="P37" s="9">
        <f>IF(B37="","",N(L37)+N(N37)+N(O37))</f>
        <v/>
      </c>
      <c r="Q37" s="9">
        <f>IF(B37="","",IF(K37=Setup!$E$4,(N(L37)+N(N37))*Setup!$F$5,IF(K37=Setup!$E$5,N(L37)*Setup!$F$7,N(N37)*Setup!$F$9))+N(O37)*Setup!$F$11)</f>
        <v/>
      </c>
      <c r="R37" s="9">
        <f>IF(B37="","",P37+Q37)</f>
        <v/>
      </c>
      <c r="S37" s="9">
        <f>IF(A37="","",SUMIFS(Payments!$C$4:$C$1000,Payments!$A$4:$A$1000,A37))</f>
        <v/>
      </c>
      <c r="T37" s="9">
        <f>IF(B37="","",R37-S37)</f>
        <v/>
      </c>
      <c r="U37" s="10">
        <f>IF(OR(B37="",I37="Cancelled"),"",IF(OR(COUNTIFS($B$4:$B$303,B37,$D$4:$D$303,D37,$C$4:$C$303,C37,$I$4:$I$303,"&lt;&gt;Cancelled")&gt;1,AND(C37="Full day",COUNTIFS($B$4:$B$303,B37,$D$4:$D$303,D37,$I$4:$I$303,"&lt;&gt;Cancelled")&gt;1),AND(C37&lt;&gt;"Full day",COUNTIFS($B$4:$B$303,B37,$D$4:$D$303,D37,$C$4:$C$303,"Full day",$I$4:$I$303,"&lt;&gt;Cancelled")&gt;0)),"CLASH","OK"))</f>
        <v/>
      </c>
      <c r="V37" s="10">
        <f>IF(I37&lt;&gt;"Tentative hold","",IF(J37="","Add hold date",IF(TODAY()&gt;J37+Setup!$F$13,"HOLD EXPIRED: release","Hold live")))</f>
        <v/>
      </c>
      <c r="W37" s="6" t="n"/>
      <c r="X37" s="10">
        <f>IF(OR(B37="",I37="Cancelled"),"",TEXT(B37,"0")&amp;"|"&amp;D37)</f>
        <v/>
      </c>
    </row>
    <row r="38">
      <c r="A38" s="6" t="n"/>
      <c r="B38" s="7" t="n"/>
      <c r="C38" s="6" t="n"/>
      <c r="D38" s="6" t="n"/>
      <c r="E38" s="6" t="n"/>
      <c r="F38" s="6" t="n"/>
      <c r="G38" s="6" t="n"/>
      <c r="H38" s="6" t="n"/>
      <c r="I38" s="6" t="n"/>
      <c r="J38" s="7" t="n"/>
      <c r="K38" s="6" t="n"/>
      <c r="L38" s="8" t="n"/>
      <c r="M38" s="8" t="n"/>
      <c r="N38" s="9">
        <f>IF(H38="","",H38*M38)</f>
        <v/>
      </c>
      <c r="O38" s="8" t="n"/>
      <c r="P38" s="9">
        <f>IF(B38="","",N(L38)+N(N38)+N(O38))</f>
        <v/>
      </c>
      <c r="Q38" s="9">
        <f>IF(B38="","",IF(K38=Setup!$E$4,(N(L38)+N(N38))*Setup!$F$5,IF(K38=Setup!$E$5,N(L38)*Setup!$F$7,N(N38)*Setup!$F$9))+N(O38)*Setup!$F$11)</f>
        <v/>
      </c>
      <c r="R38" s="9">
        <f>IF(B38="","",P38+Q38)</f>
        <v/>
      </c>
      <c r="S38" s="9">
        <f>IF(A38="","",SUMIFS(Payments!$C$4:$C$1000,Payments!$A$4:$A$1000,A38))</f>
        <v/>
      </c>
      <c r="T38" s="9">
        <f>IF(B38="","",R38-S38)</f>
        <v/>
      </c>
      <c r="U38" s="10">
        <f>IF(OR(B38="",I38="Cancelled"),"",IF(OR(COUNTIFS($B$4:$B$303,B38,$D$4:$D$303,D38,$C$4:$C$303,C38,$I$4:$I$303,"&lt;&gt;Cancelled")&gt;1,AND(C38="Full day",COUNTIFS($B$4:$B$303,B38,$D$4:$D$303,D38,$I$4:$I$303,"&lt;&gt;Cancelled")&gt;1),AND(C38&lt;&gt;"Full day",COUNTIFS($B$4:$B$303,B38,$D$4:$D$303,D38,$C$4:$C$303,"Full day",$I$4:$I$303,"&lt;&gt;Cancelled")&gt;0)),"CLASH","OK"))</f>
        <v/>
      </c>
      <c r="V38" s="10">
        <f>IF(I38&lt;&gt;"Tentative hold","",IF(J38="","Add hold date",IF(TODAY()&gt;J38+Setup!$F$13,"HOLD EXPIRED: release","Hold live")))</f>
        <v/>
      </c>
      <c r="W38" s="6" t="n"/>
      <c r="X38" s="10">
        <f>IF(OR(B38="",I38="Cancelled"),"",TEXT(B38,"0")&amp;"|"&amp;D38)</f>
        <v/>
      </c>
    </row>
    <row r="39">
      <c r="A39" s="6" t="n"/>
      <c r="B39" s="7" t="n"/>
      <c r="C39" s="6" t="n"/>
      <c r="D39" s="6" t="n"/>
      <c r="E39" s="6" t="n"/>
      <c r="F39" s="6" t="n"/>
      <c r="G39" s="6" t="n"/>
      <c r="H39" s="6" t="n"/>
      <c r="I39" s="6" t="n"/>
      <c r="J39" s="7" t="n"/>
      <c r="K39" s="6" t="n"/>
      <c r="L39" s="8" t="n"/>
      <c r="M39" s="8" t="n"/>
      <c r="N39" s="9">
        <f>IF(H39="","",H39*M39)</f>
        <v/>
      </c>
      <c r="O39" s="8" t="n"/>
      <c r="P39" s="9">
        <f>IF(B39="","",N(L39)+N(N39)+N(O39))</f>
        <v/>
      </c>
      <c r="Q39" s="9">
        <f>IF(B39="","",IF(K39=Setup!$E$4,(N(L39)+N(N39))*Setup!$F$5,IF(K39=Setup!$E$5,N(L39)*Setup!$F$7,N(N39)*Setup!$F$9))+N(O39)*Setup!$F$11)</f>
        <v/>
      </c>
      <c r="R39" s="9">
        <f>IF(B39="","",P39+Q39)</f>
        <v/>
      </c>
      <c r="S39" s="9">
        <f>IF(A39="","",SUMIFS(Payments!$C$4:$C$1000,Payments!$A$4:$A$1000,A39))</f>
        <v/>
      </c>
      <c r="T39" s="9">
        <f>IF(B39="","",R39-S39)</f>
        <v/>
      </c>
      <c r="U39" s="10">
        <f>IF(OR(B39="",I39="Cancelled"),"",IF(OR(COUNTIFS($B$4:$B$303,B39,$D$4:$D$303,D39,$C$4:$C$303,C39,$I$4:$I$303,"&lt;&gt;Cancelled")&gt;1,AND(C39="Full day",COUNTIFS($B$4:$B$303,B39,$D$4:$D$303,D39,$I$4:$I$303,"&lt;&gt;Cancelled")&gt;1),AND(C39&lt;&gt;"Full day",COUNTIFS($B$4:$B$303,B39,$D$4:$D$303,D39,$C$4:$C$303,"Full day",$I$4:$I$303,"&lt;&gt;Cancelled")&gt;0)),"CLASH","OK"))</f>
        <v/>
      </c>
      <c r="V39" s="10">
        <f>IF(I39&lt;&gt;"Tentative hold","",IF(J39="","Add hold date",IF(TODAY()&gt;J39+Setup!$F$13,"HOLD EXPIRED: release","Hold live")))</f>
        <v/>
      </c>
      <c r="W39" s="6" t="n"/>
      <c r="X39" s="10">
        <f>IF(OR(B39="",I39="Cancelled"),"",TEXT(B39,"0")&amp;"|"&amp;D39)</f>
        <v/>
      </c>
    </row>
    <row r="40">
      <c r="A40" s="6" t="n"/>
      <c r="B40" s="7" t="n"/>
      <c r="C40" s="6" t="n"/>
      <c r="D40" s="6" t="n"/>
      <c r="E40" s="6" t="n"/>
      <c r="F40" s="6" t="n"/>
      <c r="G40" s="6" t="n"/>
      <c r="H40" s="6" t="n"/>
      <c r="I40" s="6" t="n"/>
      <c r="J40" s="7" t="n"/>
      <c r="K40" s="6" t="n"/>
      <c r="L40" s="8" t="n"/>
      <c r="M40" s="8" t="n"/>
      <c r="N40" s="9">
        <f>IF(H40="","",H40*M40)</f>
        <v/>
      </c>
      <c r="O40" s="8" t="n"/>
      <c r="P40" s="9">
        <f>IF(B40="","",N(L40)+N(N40)+N(O40))</f>
        <v/>
      </c>
      <c r="Q40" s="9">
        <f>IF(B40="","",IF(K40=Setup!$E$4,(N(L40)+N(N40))*Setup!$F$5,IF(K40=Setup!$E$5,N(L40)*Setup!$F$7,N(N40)*Setup!$F$9))+N(O40)*Setup!$F$11)</f>
        <v/>
      </c>
      <c r="R40" s="9">
        <f>IF(B40="","",P40+Q40)</f>
        <v/>
      </c>
      <c r="S40" s="9">
        <f>IF(A40="","",SUMIFS(Payments!$C$4:$C$1000,Payments!$A$4:$A$1000,A40))</f>
        <v/>
      </c>
      <c r="T40" s="9">
        <f>IF(B40="","",R40-S40)</f>
        <v/>
      </c>
      <c r="U40" s="10">
        <f>IF(OR(B40="",I40="Cancelled"),"",IF(OR(COUNTIFS($B$4:$B$303,B40,$D$4:$D$303,D40,$C$4:$C$303,C40,$I$4:$I$303,"&lt;&gt;Cancelled")&gt;1,AND(C40="Full day",COUNTIFS($B$4:$B$303,B40,$D$4:$D$303,D40,$I$4:$I$303,"&lt;&gt;Cancelled")&gt;1),AND(C40&lt;&gt;"Full day",COUNTIFS($B$4:$B$303,B40,$D$4:$D$303,D40,$C$4:$C$303,"Full day",$I$4:$I$303,"&lt;&gt;Cancelled")&gt;0)),"CLASH","OK"))</f>
        <v/>
      </c>
      <c r="V40" s="10">
        <f>IF(I40&lt;&gt;"Tentative hold","",IF(J40="","Add hold date",IF(TODAY()&gt;J40+Setup!$F$13,"HOLD EXPIRED: release","Hold live")))</f>
        <v/>
      </c>
      <c r="W40" s="6" t="n"/>
      <c r="X40" s="10">
        <f>IF(OR(B40="",I40="Cancelled"),"",TEXT(B40,"0")&amp;"|"&amp;D40)</f>
        <v/>
      </c>
    </row>
    <row r="41">
      <c r="A41" s="6" t="n"/>
      <c r="B41" s="7" t="n"/>
      <c r="C41" s="6" t="n"/>
      <c r="D41" s="6" t="n"/>
      <c r="E41" s="6" t="n"/>
      <c r="F41" s="6" t="n"/>
      <c r="G41" s="6" t="n"/>
      <c r="H41" s="6" t="n"/>
      <c r="I41" s="6" t="n"/>
      <c r="J41" s="7" t="n"/>
      <c r="K41" s="6" t="n"/>
      <c r="L41" s="8" t="n"/>
      <c r="M41" s="8" t="n"/>
      <c r="N41" s="9">
        <f>IF(H41="","",H41*M41)</f>
        <v/>
      </c>
      <c r="O41" s="8" t="n"/>
      <c r="P41" s="9">
        <f>IF(B41="","",N(L41)+N(N41)+N(O41))</f>
        <v/>
      </c>
      <c r="Q41" s="9">
        <f>IF(B41="","",IF(K41=Setup!$E$4,(N(L41)+N(N41))*Setup!$F$5,IF(K41=Setup!$E$5,N(L41)*Setup!$F$7,N(N41)*Setup!$F$9))+N(O41)*Setup!$F$11)</f>
        <v/>
      </c>
      <c r="R41" s="9">
        <f>IF(B41="","",P41+Q41)</f>
        <v/>
      </c>
      <c r="S41" s="9">
        <f>IF(A41="","",SUMIFS(Payments!$C$4:$C$1000,Payments!$A$4:$A$1000,A41))</f>
        <v/>
      </c>
      <c r="T41" s="9">
        <f>IF(B41="","",R41-S41)</f>
        <v/>
      </c>
      <c r="U41" s="10">
        <f>IF(OR(B41="",I41="Cancelled"),"",IF(OR(COUNTIFS($B$4:$B$303,B41,$D$4:$D$303,D41,$C$4:$C$303,C41,$I$4:$I$303,"&lt;&gt;Cancelled")&gt;1,AND(C41="Full day",COUNTIFS($B$4:$B$303,B41,$D$4:$D$303,D41,$I$4:$I$303,"&lt;&gt;Cancelled")&gt;1),AND(C41&lt;&gt;"Full day",COUNTIFS($B$4:$B$303,B41,$D$4:$D$303,D41,$C$4:$C$303,"Full day",$I$4:$I$303,"&lt;&gt;Cancelled")&gt;0)),"CLASH","OK"))</f>
        <v/>
      </c>
      <c r="V41" s="10">
        <f>IF(I41&lt;&gt;"Tentative hold","",IF(J41="","Add hold date",IF(TODAY()&gt;J41+Setup!$F$13,"HOLD EXPIRED: release","Hold live")))</f>
        <v/>
      </c>
      <c r="W41" s="6" t="n"/>
      <c r="X41" s="10">
        <f>IF(OR(B41="",I41="Cancelled"),"",TEXT(B41,"0")&amp;"|"&amp;D41)</f>
        <v/>
      </c>
    </row>
    <row r="42">
      <c r="A42" s="6" t="n"/>
      <c r="B42" s="7" t="n"/>
      <c r="C42" s="6" t="n"/>
      <c r="D42" s="6" t="n"/>
      <c r="E42" s="6" t="n"/>
      <c r="F42" s="6" t="n"/>
      <c r="G42" s="6" t="n"/>
      <c r="H42" s="6" t="n"/>
      <c r="I42" s="6" t="n"/>
      <c r="J42" s="7" t="n"/>
      <c r="K42" s="6" t="n"/>
      <c r="L42" s="8" t="n"/>
      <c r="M42" s="8" t="n"/>
      <c r="N42" s="9">
        <f>IF(H42="","",H42*M42)</f>
        <v/>
      </c>
      <c r="O42" s="8" t="n"/>
      <c r="P42" s="9">
        <f>IF(B42="","",N(L42)+N(N42)+N(O42))</f>
        <v/>
      </c>
      <c r="Q42" s="9">
        <f>IF(B42="","",IF(K42=Setup!$E$4,(N(L42)+N(N42))*Setup!$F$5,IF(K42=Setup!$E$5,N(L42)*Setup!$F$7,N(N42)*Setup!$F$9))+N(O42)*Setup!$F$11)</f>
        <v/>
      </c>
      <c r="R42" s="9">
        <f>IF(B42="","",P42+Q42)</f>
        <v/>
      </c>
      <c r="S42" s="9">
        <f>IF(A42="","",SUMIFS(Payments!$C$4:$C$1000,Payments!$A$4:$A$1000,A42))</f>
        <v/>
      </c>
      <c r="T42" s="9">
        <f>IF(B42="","",R42-S42)</f>
        <v/>
      </c>
      <c r="U42" s="10">
        <f>IF(OR(B42="",I42="Cancelled"),"",IF(OR(COUNTIFS($B$4:$B$303,B42,$D$4:$D$303,D42,$C$4:$C$303,C42,$I$4:$I$303,"&lt;&gt;Cancelled")&gt;1,AND(C42="Full day",COUNTIFS($B$4:$B$303,B42,$D$4:$D$303,D42,$I$4:$I$303,"&lt;&gt;Cancelled")&gt;1),AND(C42&lt;&gt;"Full day",COUNTIFS($B$4:$B$303,B42,$D$4:$D$303,D42,$C$4:$C$303,"Full day",$I$4:$I$303,"&lt;&gt;Cancelled")&gt;0)),"CLASH","OK"))</f>
        <v/>
      </c>
      <c r="V42" s="10">
        <f>IF(I42&lt;&gt;"Tentative hold","",IF(J42="","Add hold date",IF(TODAY()&gt;J42+Setup!$F$13,"HOLD EXPIRED: release","Hold live")))</f>
        <v/>
      </c>
      <c r="W42" s="6" t="n"/>
      <c r="X42" s="10">
        <f>IF(OR(B42="",I42="Cancelled"),"",TEXT(B42,"0")&amp;"|"&amp;D42)</f>
        <v/>
      </c>
    </row>
    <row r="43">
      <c r="A43" s="6" t="n"/>
      <c r="B43" s="7" t="n"/>
      <c r="C43" s="6" t="n"/>
      <c r="D43" s="6" t="n"/>
      <c r="E43" s="6" t="n"/>
      <c r="F43" s="6" t="n"/>
      <c r="G43" s="6" t="n"/>
      <c r="H43" s="6" t="n"/>
      <c r="I43" s="6" t="n"/>
      <c r="J43" s="7" t="n"/>
      <c r="K43" s="6" t="n"/>
      <c r="L43" s="8" t="n"/>
      <c r="M43" s="8" t="n"/>
      <c r="N43" s="9">
        <f>IF(H43="","",H43*M43)</f>
        <v/>
      </c>
      <c r="O43" s="8" t="n"/>
      <c r="P43" s="9">
        <f>IF(B43="","",N(L43)+N(N43)+N(O43))</f>
        <v/>
      </c>
      <c r="Q43" s="9">
        <f>IF(B43="","",IF(K43=Setup!$E$4,(N(L43)+N(N43))*Setup!$F$5,IF(K43=Setup!$E$5,N(L43)*Setup!$F$7,N(N43)*Setup!$F$9))+N(O43)*Setup!$F$11)</f>
        <v/>
      </c>
      <c r="R43" s="9">
        <f>IF(B43="","",P43+Q43)</f>
        <v/>
      </c>
      <c r="S43" s="9">
        <f>IF(A43="","",SUMIFS(Payments!$C$4:$C$1000,Payments!$A$4:$A$1000,A43))</f>
        <v/>
      </c>
      <c r="T43" s="9">
        <f>IF(B43="","",R43-S43)</f>
        <v/>
      </c>
      <c r="U43" s="10">
        <f>IF(OR(B43="",I43="Cancelled"),"",IF(OR(COUNTIFS($B$4:$B$303,B43,$D$4:$D$303,D43,$C$4:$C$303,C43,$I$4:$I$303,"&lt;&gt;Cancelled")&gt;1,AND(C43="Full day",COUNTIFS($B$4:$B$303,B43,$D$4:$D$303,D43,$I$4:$I$303,"&lt;&gt;Cancelled")&gt;1),AND(C43&lt;&gt;"Full day",COUNTIFS($B$4:$B$303,B43,$D$4:$D$303,D43,$C$4:$C$303,"Full day",$I$4:$I$303,"&lt;&gt;Cancelled")&gt;0)),"CLASH","OK"))</f>
        <v/>
      </c>
      <c r="V43" s="10">
        <f>IF(I43&lt;&gt;"Tentative hold","",IF(J43="","Add hold date",IF(TODAY()&gt;J43+Setup!$F$13,"HOLD EXPIRED: release","Hold live")))</f>
        <v/>
      </c>
      <c r="W43" s="6" t="n"/>
      <c r="X43" s="10">
        <f>IF(OR(B43="",I43="Cancelled"),"",TEXT(B43,"0")&amp;"|"&amp;D43)</f>
        <v/>
      </c>
    </row>
    <row r="44">
      <c r="A44" s="6" t="n"/>
      <c r="B44" s="7" t="n"/>
      <c r="C44" s="6" t="n"/>
      <c r="D44" s="6" t="n"/>
      <c r="E44" s="6" t="n"/>
      <c r="F44" s="6" t="n"/>
      <c r="G44" s="6" t="n"/>
      <c r="H44" s="6" t="n"/>
      <c r="I44" s="6" t="n"/>
      <c r="J44" s="7" t="n"/>
      <c r="K44" s="6" t="n"/>
      <c r="L44" s="8" t="n"/>
      <c r="M44" s="8" t="n"/>
      <c r="N44" s="9">
        <f>IF(H44="","",H44*M44)</f>
        <v/>
      </c>
      <c r="O44" s="8" t="n"/>
      <c r="P44" s="9">
        <f>IF(B44="","",N(L44)+N(N44)+N(O44))</f>
        <v/>
      </c>
      <c r="Q44" s="9">
        <f>IF(B44="","",IF(K44=Setup!$E$4,(N(L44)+N(N44))*Setup!$F$5,IF(K44=Setup!$E$5,N(L44)*Setup!$F$7,N(N44)*Setup!$F$9))+N(O44)*Setup!$F$11)</f>
        <v/>
      </c>
      <c r="R44" s="9">
        <f>IF(B44="","",P44+Q44)</f>
        <v/>
      </c>
      <c r="S44" s="9">
        <f>IF(A44="","",SUMIFS(Payments!$C$4:$C$1000,Payments!$A$4:$A$1000,A44))</f>
        <v/>
      </c>
      <c r="T44" s="9">
        <f>IF(B44="","",R44-S44)</f>
        <v/>
      </c>
      <c r="U44" s="10">
        <f>IF(OR(B44="",I44="Cancelled"),"",IF(OR(COUNTIFS($B$4:$B$303,B44,$D$4:$D$303,D44,$C$4:$C$303,C44,$I$4:$I$303,"&lt;&gt;Cancelled")&gt;1,AND(C44="Full day",COUNTIFS($B$4:$B$303,B44,$D$4:$D$303,D44,$I$4:$I$303,"&lt;&gt;Cancelled")&gt;1),AND(C44&lt;&gt;"Full day",COUNTIFS($B$4:$B$303,B44,$D$4:$D$303,D44,$C$4:$C$303,"Full day",$I$4:$I$303,"&lt;&gt;Cancelled")&gt;0)),"CLASH","OK"))</f>
        <v/>
      </c>
      <c r="V44" s="10">
        <f>IF(I44&lt;&gt;"Tentative hold","",IF(J44="","Add hold date",IF(TODAY()&gt;J44+Setup!$F$13,"HOLD EXPIRED: release","Hold live")))</f>
        <v/>
      </c>
      <c r="W44" s="6" t="n"/>
      <c r="X44" s="10">
        <f>IF(OR(B44="",I44="Cancelled"),"",TEXT(B44,"0")&amp;"|"&amp;D44)</f>
        <v/>
      </c>
    </row>
    <row r="45">
      <c r="A45" s="6" t="n"/>
      <c r="B45" s="7" t="n"/>
      <c r="C45" s="6" t="n"/>
      <c r="D45" s="6" t="n"/>
      <c r="E45" s="6" t="n"/>
      <c r="F45" s="6" t="n"/>
      <c r="G45" s="6" t="n"/>
      <c r="H45" s="6" t="n"/>
      <c r="I45" s="6" t="n"/>
      <c r="J45" s="7" t="n"/>
      <c r="K45" s="6" t="n"/>
      <c r="L45" s="8" t="n"/>
      <c r="M45" s="8" t="n"/>
      <c r="N45" s="9">
        <f>IF(H45="","",H45*M45)</f>
        <v/>
      </c>
      <c r="O45" s="8" t="n"/>
      <c r="P45" s="9">
        <f>IF(B45="","",N(L45)+N(N45)+N(O45))</f>
        <v/>
      </c>
      <c r="Q45" s="9">
        <f>IF(B45="","",IF(K45=Setup!$E$4,(N(L45)+N(N45))*Setup!$F$5,IF(K45=Setup!$E$5,N(L45)*Setup!$F$7,N(N45)*Setup!$F$9))+N(O45)*Setup!$F$11)</f>
        <v/>
      </c>
      <c r="R45" s="9">
        <f>IF(B45="","",P45+Q45)</f>
        <v/>
      </c>
      <c r="S45" s="9">
        <f>IF(A45="","",SUMIFS(Payments!$C$4:$C$1000,Payments!$A$4:$A$1000,A45))</f>
        <v/>
      </c>
      <c r="T45" s="9">
        <f>IF(B45="","",R45-S45)</f>
        <v/>
      </c>
      <c r="U45" s="10">
        <f>IF(OR(B45="",I45="Cancelled"),"",IF(OR(COUNTIFS($B$4:$B$303,B45,$D$4:$D$303,D45,$C$4:$C$303,C45,$I$4:$I$303,"&lt;&gt;Cancelled")&gt;1,AND(C45="Full day",COUNTIFS($B$4:$B$303,B45,$D$4:$D$303,D45,$I$4:$I$303,"&lt;&gt;Cancelled")&gt;1),AND(C45&lt;&gt;"Full day",COUNTIFS($B$4:$B$303,B45,$D$4:$D$303,D45,$C$4:$C$303,"Full day",$I$4:$I$303,"&lt;&gt;Cancelled")&gt;0)),"CLASH","OK"))</f>
        <v/>
      </c>
      <c r="V45" s="10">
        <f>IF(I45&lt;&gt;"Tentative hold","",IF(J45="","Add hold date",IF(TODAY()&gt;J45+Setup!$F$13,"HOLD EXPIRED: release","Hold live")))</f>
        <v/>
      </c>
      <c r="W45" s="6" t="n"/>
      <c r="X45" s="10">
        <f>IF(OR(B45="",I45="Cancelled"),"",TEXT(B45,"0")&amp;"|"&amp;D45)</f>
        <v/>
      </c>
    </row>
    <row r="46">
      <c r="A46" s="6" t="n"/>
      <c r="B46" s="7" t="n"/>
      <c r="C46" s="6" t="n"/>
      <c r="D46" s="6" t="n"/>
      <c r="E46" s="6" t="n"/>
      <c r="F46" s="6" t="n"/>
      <c r="G46" s="6" t="n"/>
      <c r="H46" s="6" t="n"/>
      <c r="I46" s="6" t="n"/>
      <c r="J46" s="7" t="n"/>
      <c r="K46" s="6" t="n"/>
      <c r="L46" s="8" t="n"/>
      <c r="M46" s="8" t="n"/>
      <c r="N46" s="9">
        <f>IF(H46="","",H46*M46)</f>
        <v/>
      </c>
      <c r="O46" s="8" t="n"/>
      <c r="P46" s="9">
        <f>IF(B46="","",N(L46)+N(N46)+N(O46))</f>
        <v/>
      </c>
      <c r="Q46" s="9">
        <f>IF(B46="","",IF(K46=Setup!$E$4,(N(L46)+N(N46))*Setup!$F$5,IF(K46=Setup!$E$5,N(L46)*Setup!$F$7,N(N46)*Setup!$F$9))+N(O46)*Setup!$F$11)</f>
        <v/>
      </c>
      <c r="R46" s="9">
        <f>IF(B46="","",P46+Q46)</f>
        <v/>
      </c>
      <c r="S46" s="9">
        <f>IF(A46="","",SUMIFS(Payments!$C$4:$C$1000,Payments!$A$4:$A$1000,A46))</f>
        <v/>
      </c>
      <c r="T46" s="9">
        <f>IF(B46="","",R46-S46)</f>
        <v/>
      </c>
      <c r="U46" s="10">
        <f>IF(OR(B46="",I46="Cancelled"),"",IF(OR(COUNTIFS($B$4:$B$303,B46,$D$4:$D$303,D46,$C$4:$C$303,C46,$I$4:$I$303,"&lt;&gt;Cancelled")&gt;1,AND(C46="Full day",COUNTIFS($B$4:$B$303,B46,$D$4:$D$303,D46,$I$4:$I$303,"&lt;&gt;Cancelled")&gt;1),AND(C46&lt;&gt;"Full day",COUNTIFS($B$4:$B$303,B46,$D$4:$D$303,D46,$C$4:$C$303,"Full day",$I$4:$I$303,"&lt;&gt;Cancelled")&gt;0)),"CLASH","OK"))</f>
        <v/>
      </c>
      <c r="V46" s="10">
        <f>IF(I46&lt;&gt;"Tentative hold","",IF(J46="","Add hold date",IF(TODAY()&gt;J46+Setup!$F$13,"HOLD EXPIRED: release","Hold live")))</f>
        <v/>
      </c>
      <c r="W46" s="6" t="n"/>
      <c r="X46" s="10">
        <f>IF(OR(B46="",I46="Cancelled"),"",TEXT(B46,"0")&amp;"|"&amp;D46)</f>
        <v/>
      </c>
    </row>
    <row r="47">
      <c r="A47" s="6" t="n"/>
      <c r="B47" s="7" t="n"/>
      <c r="C47" s="6" t="n"/>
      <c r="D47" s="6" t="n"/>
      <c r="E47" s="6" t="n"/>
      <c r="F47" s="6" t="n"/>
      <c r="G47" s="6" t="n"/>
      <c r="H47" s="6" t="n"/>
      <c r="I47" s="6" t="n"/>
      <c r="J47" s="7" t="n"/>
      <c r="K47" s="6" t="n"/>
      <c r="L47" s="8" t="n"/>
      <c r="M47" s="8" t="n"/>
      <c r="N47" s="9">
        <f>IF(H47="","",H47*M47)</f>
        <v/>
      </c>
      <c r="O47" s="8" t="n"/>
      <c r="P47" s="9">
        <f>IF(B47="","",N(L47)+N(N47)+N(O47))</f>
        <v/>
      </c>
      <c r="Q47" s="9">
        <f>IF(B47="","",IF(K47=Setup!$E$4,(N(L47)+N(N47))*Setup!$F$5,IF(K47=Setup!$E$5,N(L47)*Setup!$F$7,N(N47)*Setup!$F$9))+N(O47)*Setup!$F$11)</f>
        <v/>
      </c>
      <c r="R47" s="9">
        <f>IF(B47="","",P47+Q47)</f>
        <v/>
      </c>
      <c r="S47" s="9">
        <f>IF(A47="","",SUMIFS(Payments!$C$4:$C$1000,Payments!$A$4:$A$1000,A47))</f>
        <v/>
      </c>
      <c r="T47" s="9">
        <f>IF(B47="","",R47-S47)</f>
        <v/>
      </c>
      <c r="U47" s="10">
        <f>IF(OR(B47="",I47="Cancelled"),"",IF(OR(COUNTIFS($B$4:$B$303,B47,$D$4:$D$303,D47,$C$4:$C$303,C47,$I$4:$I$303,"&lt;&gt;Cancelled")&gt;1,AND(C47="Full day",COUNTIFS($B$4:$B$303,B47,$D$4:$D$303,D47,$I$4:$I$303,"&lt;&gt;Cancelled")&gt;1),AND(C47&lt;&gt;"Full day",COUNTIFS($B$4:$B$303,B47,$D$4:$D$303,D47,$C$4:$C$303,"Full day",$I$4:$I$303,"&lt;&gt;Cancelled")&gt;0)),"CLASH","OK"))</f>
        <v/>
      </c>
      <c r="V47" s="10">
        <f>IF(I47&lt;&gt;"Tentative hold","",IF(J47="","Add hold date",IF(TODAY()&gt;J47+Setup!$F$13,"HOLD EXPIRED: release","Hold live")))</f>
        <v/>
      </c>
      <c r="W47" s="6" t="n"/>
      <c r="X47" s="10">
        <f>IF(OR(B47="",I47="Cancelled"),"",TEXT(B47,"0")&amp;"|"&amp;D47)</f>
        <v/>
      </c>
    </row>
    <row r="48">
      <c r="A48" s="6" t="n"/>
      <c r="B48" s="7" t="n"/>
      <c r="C48" s="6" t="n"/>
      <c r="D48" s="6" t="n"/>
      <c r="E48" s="6" t="n"/>
      <c r="F48" s="6" t="n"/>
      <c r="G48" s="6" t="n"/>
      <c r="H48" s="6" t="n"/>
      <c r="I48" s="6" t="n"/>
      <c r="J48" s="7" t="n"/>
      <c r="K48" s="6" t="n"/>
      <c r="L48" s="8" t="n"/>
      <c r="M48" s="8" t="n"/>
      <c r="N48" s="9">
        <f>IF(H48="","",H48*M48)</f>
        <v/>
      </c>
      <c r="O48" s="8" t="n"/>
      <c r="P48" s="9">
        <f>IF(B48="","",N(L48)+N(N48)+N(O48))</f>
        <v/>
      </c>
      <c r="Q48" s="9">
        <f>IF(B48="","",IF(K48=Setup!$E$4,(N(L48)+N(N48))*Setup!$F$5,IF(K48=Setup!$E$5,N(L48)*Setup!$F$7,N(N48)*Setup!$F$9))+N(O48)*Setup!$F$11)</f>
        <v/>
      </c>
      <c r="R48" s="9">
        <f>IF(B48="","",P48+Q48)</f>
        <v/>
      </c>
      <c r="S48" s="9">
        <f>IF(A48="","",SUMIFS(Payments!$C$4:$C$1000,Payments!$A$4:$A$1000,A48))</f>
        <v/>
      </c>
      <c r="T48" s="9">
        <f>IF(B48="","",R48-S48)</f>
        <v/>
      </c>
      <c r="U48" s="10">
        <f>IF(OR(B48="",I48="Cancelled"),"",IF(OR(COUNTIFS($B$4:$B$303,B48,$D$4:$D$303,D48,$C$4:$C$303,C48,$I$4:$I$303,"&lt;&gt;Cancelled")&gt;1,AND(C48="Full day",COUNTIFS($B$4:$B$303,B48,$D$4:$D$303,D48,$I$4:$I$303,"&lt;&gt;Cancelled")&gt;1),AND(C48&lt;&gt;"Full day",COUNTIFS($B$4:$B$303,B48,$D$4:$D$303,D48,$C$4:$C$303,"Full day",$I$4:$I$303,"&lt;&gt;Cancelled")&gt;0)),"CLASH","OK"))</f>
        <v/>
      </c>
      <c r="V48" s="10">
        <f>IF(I48&lt;&gt;"Tentative hold","",IF(J48="","Add hold date",IF(TODAY()&gt;J48+Setup!$F$13,"HOLD EXPIRED: release","Hold live")))</f>
        <v/>
      </c>
      <c r="W48" s="6" t="n"/>
      <c r="X48" s="10">
        <f>IF(OR(B48="",I48="Cancelled"),"",TEXT(B48,"0")&amp;"|"&amp;D48)</f>
        <v/>
      </c>
    </row>
    <row r="49">
      <c r="A49" s="6" t="n"/>
      <c r="B49" s="7" t="n"/>
      <c r="C49" s="6" t="n"/>
      <c r="D49" s="6" t="n"/>
      <c r="E49" s="6" t="n"/>
      <c r="F49" s="6" t="n"/>
      <c r="G49" s="6" t="n"/>
      <c r="H49" s="6" t="n"/>
      <c r="I49" s="6" t="n"/>
      <c r="J49" s="7" t="n"/>
      <c r="K49" s="6" t="n"/>
      <c r="L49" s="8" t="n"/>
      <c r="M49" s="8" t="n"/>
      <c r="N49" s="9">
        <f>IF(H49="","",H49*M49)</f>
        <v/>
      </c>
      <c r="O49" s="8" t="n"/>
      <c r="P49" s="9">
        <f>IF(B49="","",N(L49)+N(N49)+N(O49))</f>
        <v/>
      </c>
      <c r="Q49" s="9">
        <f>IF(B49="","",IF(K49=Setup!$E$4,(N(L49)+N(N49))*Setup!$F$5,IF(K49=Setup!$E$5,N(L49)*Setup!$F$7,N(N49)*Setup!$F$9))+N(O49)*Setup!$F$11)</f>
        <v/>
      </c>
      <c r="R49" s="9">
        <f>IF(B49="","",P49+Q49)</f>
        <v/>
      </c>
      <c r="S49" s="9">
        <f>IF(A49="","",SUMIFS(Payments!$C$4:$C$1000,Payments!$A$4:$A$1000,A49))</f>
        <v/>
      </c>
      <c r="T49" s="9">
        <f>IF(B49="","",R49-S49)</f>
        <v/>
      </c>
      <c r="U49" s="10">
        <f>IF(OR(B49="",I49="Cancelled"),"",IF(OR(COUNTIFS($B$4:$B$303,B49,$D$4:$D$303,D49,$C$4:$C$303,C49,$I$4:$I$303,"&lt;&gt;Cancelled")&gt;1,AND(C49="Full day",COUNTIFS($B$4:$B$303,B49,$D$4:$D$303,D49,$I$4:$I$303,"&lt;&gt;Cancelled")&gt;1),AND(C49&lt;&gt;"Full day",COUNTIFS($B$4:$B$303,B49,$D$4:$D$303,D49,$C$4:$C$303,"Full day",$I$4:$I$303,"&lt;&gt;Cancelled")&gt;0)),"CLASH","OK"))</f>
        <v/>
      </c>
      <c r="V49" s="10">
        <f>IF(I49&lt;&gt;"Tentative hold","",IF(J49="","Add hold date",IF(TODAY()&gt;J49+Setup!$F$13,"HOLD EXPIRED: release","Hold live")))</f>
        <v/>
      </c>
      <c r="W49" s="6" t="n"/>
      <c r="X49" s="10">
        <f>IF(OR(B49="",I49="Cancelled"),"",TEXT(B49,"0")&amp;"|"&amp;D49)</f>
        <v/>
      </c>
    </row>
    <row r="50">
      <c r="A50" s="6" t="n"/>
      <c r="B50" s="7" t="n"/>
      <c r="C50" s="6" t="n"/>
      <c r="D50" s="6" t="n"/>
      <c r="E50" s="6" t="n"/>
      <c r="F50" s="6" t="n"/>
      <c r="G50" s="6" t="n"/>
      <c r="H50" s="6" t="n"/>
      <c r="I50" s="6" t="n"/>
      <c r="J50" s="7" t="n"/>
      <c r="K50" s="6" t="n"/>
      <c r="L50" s="8" t="n"/>
      <c r="M50" s="8" t="n"/>
      <c r="N50" s="9">
        <f>IF(H50="","",H50*M50)</f>
        <v/>
      </c>
      <c r="O50" s="8" t="n"/>
      <c r="P50" s="9">
        <f>IF(B50="","",N(L50)+N(N50)+N(O50))</f>
        <v/>
      </c>
      <c r="Q50" s="9">
        <f>IF(B50="","",IF(K50=Setup!$E$4,(N(L50)+N(N50))*Setup!$F$5,IF(K50=Setup!$E$5,N(L50)*Setup!$F$7,N(N50)*Setup!$F$9))+N(O50)*Setup!$F$11)</f>
        <v/>
      </c>
      <c r="R50" s="9">
        <f>IF(B50="","",P50+Q50)</f>
        <v/>
      </c>
      <c r="S50" s="9">
        <f>IF(A50="","",SUMIFS(Payments!$C$4:$C$1000,Payments!$A$4:$A$1000,A50))</f>
        <v/>
      </c>
      <c r="T50" s="9">
        <f>IF(B50="","",R50-S50)</f>
        <v/>
      </c>
      <c r="U50" s="10">
        <f>IF(OR(B50="",I50="Cancelled"),"",IF(OR(COUNTIFS($B$4:$B$303,B50,$D$4:$D$303,D50,$C$4:$C$303,C50,$I$4:$I$303,"&lt;&gt;Cancelled")&gt;1,AND(C50="Full day",COUNTIFS($B$4:$B$303,B50,$D$4:$D$303,D50,$I$4:$I$303,"&lt;&gt;Cancelled")&gt;1),AND(C50&lt;&gt;"Full day",COUNTIFS($B$4:$B$303,B50,$D$4:$D$303,D50,$C$4:$C$303,"Full day",$I$4:$I$303,"&lt;&gt;Cancelled")&gt;0)),"CLASH","OK"))</f>
        <v/>
      </c>
      <c r="V50" s="10">
        <f>IF(I50&lt;&gt;"Tentative hold","",IF(J50="","Add hold date",IF(TODAY()&gt;J50+Setup!$F$13,"HOLD EXPIRED: release","Hold live")))</f>
        <v/>
      </c>
      <c r="W50" s="6" t="n"/>
      <c r="X50" s="10">
        <f>IF(OR(B50="",I50="Cancelled"),"",TEXT(B50,"0")&amp;"|"&amp;D50)</f>
        <v/>
      </c>
    </row>
    <row r="51">
      <c r="A51" s="6" t="n"/>
      <c r="B51" s="7" t="n"/>
      <c r="C51" s="6" t="n"/>
      <c r="D51" s="6" t="n"/>
      <c r="E51" s="6" t="n"/>
      <c r="F51" s="6" t="n"/>
      <c r="G51" s="6" t="n"/>
      <c r="H51" s="6" t="n"/>
      <c r="I51" s="6" t="n"/>
      <c r="J51" s="7" t="n"/>
      <c r="K51" s="6" t="n"/>
      <c r="L51" s="8" t="n"/>
      <c r="M51" s="8" t="n"/>
      <c r="N51" s="9">
        <f>IF(H51="","",H51*M51)</f>
        <v/>
      </c>
      <c r="O51" s="8" t="n"/>
      <c r="P51" s="9">
        <f>IF(B51="","",N(L51)+N(N51)+N(O51))</f>
        <v/>
      </c>
      <c r="Q51" s="9">
        <f>IF(B51="","",IF(K51=Setup!$E$4,(N(L51)+N(N51))*Setup!$F$5,IF(K51=Setup!$E$5,N(L51)*Setup!$F$7,N(N51)*Setup!$F$9))+N(O51)*Setup!$F$11)</f>
        <v/>
      </c>
      <c r="R51" s="9">
        <f>IF(B51="","",P51+Q51)</f>
        <v/>
      </c>
      <c r="S51" s="9">
        <f>IF(A51="","",SUMIFS(Payments!$C$4:$C$1000,Payments!$A$4:$A$1000,A51))</f>
        <v/>
      </c>
      <c r="T51" s="9">
        <f>IF(B51="","",R51-S51)</f>
        <v/>
      </c>
      <c r="U51" s="10">
        <f>IF(OR(B51="",I51="Cancelled"),"",IF(OR(COUNTIFS($B$4:$B$303,B51,$D$4:$D$303,D51,$C$4:$C$303,C51,$I$4:$I$303,"&lt;&gt;Cancelled")&gt;1,AND(C51="Full day",COUNTIFS($B$4:$B$303,B51,$D$4:$D$303,D51,$I$4:$I$303,"&lt;&gt;Cancelled")&gt;1),AND(C51&lt;&gt;"Full day",COUNTIFS($B$4:$B$303,B51,$D$4:$D$303,D51,$C$4:$C$303,"Full day",$I$4:$I$303,"&lt;&gt;Cancelled")&gt;0)),"CLASH","OK"))</f>
        <v/>
      </c>
      <c r="V51" s="10">
        <f>IF(I51&lt;&gt;"Tentative hold","",IF(J51="","Add hold date",IF(TODAY()&gt;J51+Setup!$F$13,"HOLD EXPIRED: release","Hold live")))</f>
        <v/>
      </c>
      <c r="W51" s="6" t="n"/>
      <c r="X51" s="10">
        <f>IF(OR(B51="",I51="Cancelled"),"",TEXT(B51,"0")&amp;"|"&amp;D51)</f>
        <v/>
      </c>
    </row>
    <row r="52">
      <c r="A52" s="6" t="n"/>
      <c r="B52" s="7" t="n"/>
      <c r="C52" s="6" t="n"/>
      <c r="D52" s="6" t="n"/>
      <c r="E52" s="6" t="n"/>
      <c r="F52" s="6" t="n"/>
      <c r="G52" s="6" t="n"/>
      <c r="H52" s="6" t="n"/>
      <c r="I52" s="6" t="n"/>
      <c r="J52" s="7" t="n"/>
      <c r="K52" s="6" t="n"/>
      <c r="L52" s="8" t="n"/>
      <c r="M52" s="8" t="n"/>
      <c r="N52" s="9">
        <f>IF(H52="","",H52*M52)</f>
        <v/>
      </c>
      <c r="O52" s="8" t="n"/>
      <c r="P52" s="9">
        <f>IF(B52="","",N(L52)+N(N52)+N(O52))</f>
        <v/>
      </c>
      <c r="Q52" s="9">
        <f>IF(B52="","",IF(K52=Setup!$E$4,(N(L52)+N(N52))*Setup!$F$5,IF(K52=Setup!$E$5,N(L52)*Setup!$F$7,N(N52)*Setup!$F$9))+N(O52)*Setup!$F$11)</f>
        <v/>
      </c>
      <c r="R52" s="9">
        <f>IF(B52="","",P52+Q52)</f>
        <v/>
      </c>
      <c r="S52" s="9">
        <f>IF(A52="","",SUMIFS(Payments!$C$4:$C$1000,Payments!$A$4:$A$1000,A52))</f>
        <v/>
      </c>
      <c r="T52" s="9">
        <f>IF(B52="","",R52-S52)</f>
        <v/>
      </c>
      <c r="U52" s="10">
        <f>IF(OR(B52="",I52="Cancelled"),"",IF(OR(COUNTIFS($B$4:$B$303,B52,$D$4:$D$303,D52,$C$4:$C$303,C52,$I$4:$I$303,"&lt;&gt;Cancelled")&gt;1,AND(C52="Full day",COUNTIFS($B$4:$B$303,B52,$D$4:$D$303,D52,$I$4:$I$303,"&lt;&gt;Cancelled")&gt;1),AND(C52&lt;&gt;"Full day",COUNTIFS($B$4:$B$303,B52,$D$4:$D$303,D52,$C$4:$C$303,"Full day",$I$4:$I$303,"&lt;&gt;Cancelled")&gt;0)),"CLASH","OK"))</f>
        <v/>
      </c>
      <c r="V52" s="10">
        <f>IF(I52&lt;&gt;"Tentative hold","",IF(J52="","Add hold date",IF(TODAY()&gt;J52+Setup!$F$13,"HOLD EXPIRED: release","Hold live")))</f>
        <v/>
      </c>
      <c r="W52" s="6" t="n"/>
      <c r="X52" s="10">
        <f>IF(OR(B52="",I52="Cancelled"),"",TEXT(B52,"0")&amp;"|"&amp;D52)</f>
        <v/>
      </c>
    </row>
    <row r="53">
      <c r="A53" s="6" t="n"/>
      <c r="B53" s="7" t="n"/>
      <c r="C53" s="6" t="n"/>
      <c r="D53" s="6" t="n"/>
      <c r="E53" s="6" t="n"/>
      <c r="F53" s="6" t="n"/>
      <c r="G53" s="6" t="n"/>
      <c r="H53" s="6" t="n"/>
      <c r="I53" s="6" t="n"/>
      <c r="J53" s="7" t="n"/>
      <c r="K53" s="6" t="n"/>
      <c r="L53" s="8" t="n"/>
      <c r="M53" s="8" t="n"/>
      <c r="N53" s="9">
        <f>IF(H53="","",H53*M53)</f>
        <v/>
      </c>
      <c r="O53" s="8" t="n"/>
      <c r="P53" s="9">
        <f>IF(B53="","",N(L53)+N(N53)+N(O53))</f>
        <v/>
      </c>
      <c r="Q53" s="9">
        <f>IF(B53="","",IF(K53=Setup!$E$4,(N(L53)+N(N53))*Setup!$F$5,IF(K53=Setup!$E$5,N(L53)*Setup!$F$7,N(N53)*Setup!$F$9))+N(O53)*Setup!$F$11)</f>
        <v/>
      </c>
      <c r="R53" s="9">
        <f>IF(B53="","",P53+Q53)</f>
        <v/>
      </c>
      <c r="S53" s="9">
        <f>IF(A53="","",SUMIFS(Payments!$C$4:$C$1000,Payments!$A$4:$A$1000,A53))</f>
        <v/>
      </c>
      <c r="T53" s="9">
        <f>IF(B53="","",R53-S53)</f>
        <v/>
      </c>
      <c r="U53" s="10">
        <f>IF(OR(B53="",I53="Cancelled"),"",IF(OR(COUNTIFS($B$4:$B$303,B53,$D$4:$D$303,D53,$C$4:$C$303,C53,$I$4:$I$303,"&lt;&gt;Cancelled")&gt;1,AND(C53="Full day",COUNTIFS($B$4:$B$303,B53,$D$4:$D$303,D53,$I$4:$I$303,"&lt;&gt;Cancelled")&gt;1),AND(C53&lt;&gt;"Full day",COUNTIFS($B$4:$B$303,B53,$D$4:$D$303,D53,$C$4:$C$303,"Full day",$I$4:$I$303,"&lt;&gt;Cancelled")&gt;0)),"CLASH","OK"))</f>
        <v/>
      </c>
      <c r="V53" s="10">
        <f>IF(I53&lt;&gt;"Tentative hold","",IF(J53="","Add hold date",IF(TODAY()&gt;J53+Setup!$F$13,"HOLD EXPIRED: release","Hold live")))</f>
        <v/>
      </c>
      <c r="W53" s="6" t="n"/>
      <c r="X53" s="10">
        <f>IF(OR(B53="",I53="Cancelled"),"",TEXT(B53,"0")&amp;"|"&amp;D53)</f>
        <v/>
      </c>
    </row>
    <row r="54">
      <c r="A54" s="6" t="n"/>
      <c r="B54" s="7" t="n"/>
      <c r="C54" s="6" t="n"/>
      <c r="D54" s="6" t="n"/>
      <c r="E54" s="6" t="n"/>
      <c r="F54" s="6" t="n"/>
      <c r="G54" s="6" t="n"/>
      <c r="H54" s="6" t="n"/>
      <c r="I54" s="6" t="n"/>
      <c r="J54" s="7" t="n"/>
      <c r="K54" s="6" t="n"/>
      <c r="L54" s="8" t="n"/>
      <c r="M54" s="8" t="n"/>
      <c r="N54" s="9">
        <f>IF(H54="","",H54*M54)</f>
        <v/>
      </c>
      <c r="O54" s="8" t="n"/>
      <c r="P54" s="9">
        <f>IF(B54="","",N(L54)+N(N54)+N(O54))</f>
        <v/>
      </c>
      <c r="Q54" s="9">
        <f>IF(B54="","",IF(K54=Setup!$E$4,(N(L54)+N(N54))*Setup!$F$5,IF(K54=Setup!$E$5,N(L54)*Setup!$F$7,N(N54)*Setup!$F$9))+N(O54)*Setup!$F$11)</f>
        <v/>
      </c>
      <c r="R54" s="9">
        <f>IF(B54="","",P54+Q54)</f>
        <v/>
      </c>
      <c r="S54" s="9">
        <f>IF(A54="","",SUMIFS(Payments!$C$4:$C$1000,Payments!$A$4:$A$1000,A54))</f>
        <v/>
      </c>
      <c r="T54" s="9">
        <f>IF(B54="","",R54-S54)</f>
        <v/>
      </c>
      <c r="U54" s="10">
        <f>IF(OR(B54="",I54="Cancelled"),"",IF(OR(COUNTIFS($B$4:$B$303,B54,$D$4:$D$303,D54,$C$4:$C$303,C54,$I$4:$I$303,"&lt;&gt;Cancelled")&gt;1,AND(C54="Full day",COUNTIFS($B$4:$B$303,B54,$D$4:$D$303,D54,$I$4:$I$303,"&lt;&gt;Cancelled")&gt;1),AND(C54&lt;&gt;"Full day",COUNTIFS($B$4:$B$303,B54,$D$4:$D$303,D54,$C$4:$C$303,"Full day",$I$4:$I$303,"&lt;&gt;Cancelled")&gt;0)),"CLASH","OK"))</f>
        <v/>
      </c>
      <c r="V54" s="10">
        <f>IF(I54&lt;&gt;"Tentative hold","",IF(J54="","Add hold date",IF(TODAY()&gt;J54+Setup!$F$13,"HOLD EXPIRED: release","Hold live")))</f>
        <v/>
      </c>
      <c r="W54" s="6" t="n"/>
      <c r="X54" s="10">
        <f>IF(OR(B54="",I54="Cancelled"),"",TEXT(B54,"0")&amp;"|"&amp;D54)</f>
        <v/>
      </c>
    </row>
    <row r="55">
      <c r="A55" s="6" t="n"/>
      <c r="B55" s="7" t="n"/>
      <c r="C55" s="6" t="n"/>
      <c r="D55" s="6" t="n"/>
      <c r="E55" s="6" t="n"/>
      <c r="F55" s="6" t="n"/>
      <c r="G55" s="6" t="n"/>
      <c r="H55" s="6" t="n"/>
      <c r="I55" s="6" t="n"/>
      <c r="J55" s="7" t="n"/>
      <c r="K55" s="6" t="n"/>
      <c r="L55" s="8" t="n"/>
      <c r="M55" s="8" t="n"/>
      <c r="N55" s="9">
        <f>IF(H55="","",H55*M55)</f>
        <v/>
      </c>
      <c r="O55" s="8" t="n"/>
      <c r="P55" s="9">
        <f>IF(B55="","",N(L55)+N(N55)+N(O55))</f>
        <v/>
      </c>
      <c r="Q55" s="9">
        <f>IF(B55="","",IF(K55=Setup!$E$4,(N(L55)+N(N55))*Setup!$F$5,IF(K55=Setup!$E$5,N(L55)*Setup!$F$7,N(N55)*Setup!$F$9))+N(O55)*Setup!$F$11)</f>
        <v/>
      </c>
      <c r="R55" s="9">
        <f>IF(B55="","",P55+Q55)</f>
        <v/>
      </c>
      <c r="S55" s="9">
        <f>IF(A55="","",SUMIFS(Payments!$C$4:$C$1000,Payments!$A$4:$A$1000,A55))</f>
        <v/>
      </c>
      <c r="T55" s="9">
        <f>IF(B55="","",R55-S55)</f>
        <v/>
      </c>
      <c r="U55" s="10">
        <f>IF(OR(B55="",I55="Cancelled"),"",IF(OR(COUNTIFS($B$4:$B$303,B55,$D$4:$D$303,D55,$C$4:$C$303,C55,$I$4:$I$303,"&lt;&gt;Cancelled")&gt;1,AND(C55="Full day",COUNTIFS($B$4:$B$303,B55,$D$4:$D$303,D55,$I$4:$I$303,"&lt;&gt;Cancelled")&gt;1),AND(C55&lt;&gt;"Full day",COUNTIFS($B$4:$B$303,B55,$D$4:$D$303,D55,$C$4:$C$303,"Full day",$I$4:$I$303,"&lt;&gt;Cancelled")&gt;0)),"CLASH","OK"))</f>
        <v/>
      </c>
      <c r="V55" s="10">
        <f>IF(I55&lt;&gt;"Tentative hold","",IF(J55="","Add hold date",IF(TODAY()&gt;J55+Setup!$F$13,"HOLD EXPIRED: release","Hold live")))</f>
        <v/>
      </c>
      <c r="W55" s="6" t="n"/>
      <c r="X55" s="10">
        <f>IF(OR(B55="",I55="Cancelled"),"",TEXT(B55,"0")&amp;"|"&amp;D55)</f>
        <v/>
      </c>
    </row>
    <row r="56">
      <c r="A56" s="6" t="n"/>
      <c r="B56" s="7" t="n"/>
      <c r="C56" s="6" t="n"/>
      <c r="D56" s="6" t="n"/>
      <c r="E56" s="6" t="n"/>
      <c r="F56" s="6" t="n"/>
      <c r="G56" s="6" t="n"/>
      <c r="H56" s="6" t="n"/>
      <c r="I56" s="6" t="n"/>
      <c r="J56" s="7" t="n"/>
      <c r="K56" s="6" t="n"/>
      <c r="L56" s="8" t="n"/>
      <c r="M56" s="8" t="n"/>
      <c r="N56" s="9">
        <f>IF(H56="","",H56*M56)</f>
        <v/>
      </c>
      <c r="O56" s="8" t="n"/>
      <c r="P56" s="9">
        <f>IF(B56="","",N(L56)+N(N56)+N(O56))</f>
        <v/>
      </c>
      <c r="Q56" s="9">
        <f>IF(B56="","",IF(K56=Setup!$E$4,(N(L56)+N(N56))*Setup!$F$5,IF(K56=Setup!$E$5,N(L56)*Setup!$F$7,N(N56)*Setup!$F$9))+N(O56)*Setup!$F$11)</f>
        <v/>
      </c>
      <c r="R56" s="9">
        <f>IF(B56="","",P56+Q56)</f>
        <v/>
      </c>
      <c r="S56" s="9">
        <f>IF(A56="","",SUMIFS(Payments!$C$4:$C$1000,Payments!$A$4:$A$1000,A56))</f>
        <v/>
      </c>
      <c r="T56" s="9">
        <f>IF(B56="","",R56-S56)</f>
        <v/>
      </c>
      <c r="U56" s="10">
        <f>IF(OR(B56="",I56="Cancelled"),"",IF(OR(COUNTIFS($B$4:$B$303,B56,$D$4:$D$303,D56,$C$4:$C$303,C56,$I$4:$I$303,"&lt;&gt;Cancelled")&gt;1,AND(C56="Full day",COUNTIFS($B$4:$B$303,B56,$D$4:$D$303,D56,$I$4:$I$303,"&lt;&gt;Cancelled")&gt;1),AND(C56&lt;&gt;"Full day",COUNTIFS($B$4:$B$303,B56,$D$4:$D$303,D56,$C$4:$C$303,"Full day",$I$4:$I$303,"&lt;&gt;Cancelled")&gt;0)),"CLASH","OK"))</f>
        <v/>
      </c>
      <c r="V56" s="10">
        <f>IF(I56&lt;&gt;"Tentative hold","",IF(J56="","Add hold date",IF(TODAY()&gt;J56+Setup!$F$13,"HOLD EXPIRED: release","Hold live")))</f>
        <v/>
      </c>
      <c r="W56" s="6" t="n"/>
      <c r="X56" s="10">
        <f>IF(OR(B56="",I56="Cancelled"),"",TEXT(B56,"0")&amp;"|"&amp;D56)</f>
        <v/>
      </c>
    </row>
    <row r="57">
      <c r="A57" s="6" t="n"/>
      <c r="B57" s="7" t="n"/>
      <c r="C57" s="6" t="n"/>
      <c r="D57" s="6" t="n"/>
      <c r="E57" s="6" t="n"/>
      <c r="F57" s="6" t="n"/>
      <c r="G57" s="6" t="n"/>
      <c r="H57" s="6" t="n"/>
      <c r="I57" s="6" t="n"/>
      <c r="J57" s="7" t="n"/>
      <c r="K57" s="6" t="n"/>
      <c r="L57" s="8" t="n"/>
      <c r="M57" s="8" t="n"/>
      <c r="N57" s="9">
        <f>IF(H57="","",H57*M57)</f>
        <v/>
      </c>
      <c r="O57" s="8" t="n"/>
      <c r="P57" s="9">
        <f>IF(B57="","",N(L57)+N(N57)+N(O57))</f>
        <v/>
      </c>
      <c r="Q57" s="9">
        <f>IF(B57="","",IF(K57=Setup!$E$4,(N(L57)+N(N57))*Setup!$F$5,IF(K57=Setup!$E$5,N(L57)*Setup!$F$7,N(N57)*Setup!$F$9))+N(O57)*Setup!$F$11)</f>
        <v/>
      </c>
      <c r="R57" s="9">
        <f>IF(B57="","",P57+Q57)</f>
        <v/>
      </c>
      <c r="S57" s="9">
        <f>IF(A57="","",SUMIFS(Payments!$C$4:$C$1000,Payments!$A$4:$A$1000,A57))</f>
        <v/>
      </c>
      <c r="T57" s="9">
        <f>IF(B57="","",R57-S57)</f>
        <v/>
      </c>
      <c r="U57" s="10">
        <f>IF(OR(B57="",I57="Cancelled"),"",IF(OR(COUNTIFS($B$4:$B$303,B57,$D$4:$D$303,D57,$C$4:$C$303,C57,$I$4:$I$303,"&lt;&gt;Cancelled")&gt;1,AND(C57="Full day",COUNTIFS($B$4:$B$303,B57,$D$4:$D$303,D57,$I$4:$I$303,"&lt;&gt;Cancelled")&gt;1),AND(C57&lt;&gt;"Full day",COUNTIFS($B$4:$B$303,B57,$D$4:$D$303,D57,$C$4:$C$303,"Full day",$I$4:$I$303,"&lt;&gt;Cancelled")&gt;0)),"CLASH","OK"))</f>
        <v/>
      </c>
      <c r="V57" s="10">
        <f>IF(I57&lt;&gt;"Tentative hold","",IF(J57="","Add hold date",IF(TODAY()&gt;J57+Setup!$F$13,"HOLD EXPIRED: release","Hold live")))</f>
        <v/>
      </c>
      <c r="W57" s="6" t="n"/>
      <c r="X57" s="10">
        <f>IF(OR(B57="",I57="Cancelled"),"",TEXT(B57,"0")&amp;"|"&amp;D57)</f>
        <v/>
      </c>
    </row>
    <row r="58">
      <c r="A58" s="6" t="n"/>
      <c r="B58" s="7" t="n"/>
      <c r="C58" s="6" t="n"/>
      <c r="D58" s="6" t="n"/>
      <c r="E58" s="6" t="n"/>
      <c r="F58" s="6" t="n"/>
      <c r="G58" s="6" t="n"/>
      <c r="H58" s="6" t="n"/>
      <c r="I58" s="6" t="n"/>
      <c r="J58" s="7" t="n"/>
      <c r="K58" s="6" t="n"/>
      <c r="L58" s="8" t="n"/>
      <c r="M58" s="8" t="n"/>
      <c r="N58" s="9">
        <f>IF(H58="","",H58*M58)</f>
        <v/>
      </c>
      <c r="O58" s="8" t="n"/>
      <c r="P58" s="9">
        <f>IF(B58="","",N(L58)+N(N58)+N(O58))</f>
        <v/>
      </c>
      <c r="Q58" s="9">
        <f>IF(B58="","",IF(K58=Setup!$E$4,(N(L58)+N(N58))*Setup!$F$5,IF(K58=Setup!$E$5,N(L58)*Setup!$F$7,N(N58)*Setup!$F$9))+N(O58)*Setup!$F$11)</f>
        <v/>
      </c>
      <c r="R58" s="9">
        <f>IF(B58="","",P58+Q58)</f>
        <v/>
      </c>
      <c r="S58" s="9">
        <f>IF(A58="","",SUMIFS(Payments!$C$4:$C$1000,Payments!$A$4:$A$1000,A58))</f>
        <v/>
      </c>
      <c r="T58" s="9">
        <f>IF(B58="","",R58-S58)</f>
        <v/>
      </c>
      <c r="U58" s="10">
        <f>IF(OR(B58="",I58="Cancelled"),"",IF(OR(COUNTIFS($B$4:$B$303,B58,$D$4:$D$303,D58,$C$4:$C$303,C58,$I$4:$I$303,"&lt;&gt;Cancelled")&gt;1,AND(C58="Full day",COUNTIFS($B$4:$B$303,B58,$D$4:$D$303,D58,$I$4:$I$303,"&lt;&gt;Cancelled")&gt;1),AND(C58&lt;&gt;"Full day",COUNTIFS($B$4:$B$303,B58,$D$4:$D$303,D58,$C$4:$C$303,"Full day",$I$4:$I$303,"&lt;&gt;Cancelled")&gt;0)),"CLASH","OK"))</f>
        <v/>
      </c>
      <c r="V58" s="10">
        <f>IF(I58&lt;&gt;"Tentative hold","",IF(J58="","Add hold date",IF(TODAY()&gt;J58+Setup!$F$13,"HOLD EXPIRED: release","Hold live")))</f>
        <v/>
      </c>
      <c r="W58" s="6" t="n"/>
      <c r="X58" s="10">
        <f>IF(OR(B58="",I58="Cancelled"),"",TEXT(B58,"0")&amp;"|"&amp;D58)</f>
        <v/>
      </c>
    </row>
    <row r="59">
      <c r="A59" s="6" t="n"/>
      <c r="B59" s="7" t="n"/>
      <c r="C59" s="6" t="n"/>
      <c r="D59" s="6" t="n"/>
      <c r="E59" s="6" t="n"/>
      <c r="F59" s="6" t="n"/>
      <c r="G59" s="6" t="n"/>
      <c r="H59" s="6" t="n"/>
      <c r="I59" s="6" t="n"/>
      <c r="J59" s="7" t="n"/>
      <c r="K59" s="6" t="n"/>
      <c r="L59" s="8" t="n"/>
      <c r="M59" s="8" t="n"/>
      <c r="N59" s="9">
        <f>IF(H59="","",H59*M59)</f>
        <v/>
      </c>
      <c r="O59" s="8" t="n"/>
      <c r="P59" s="9">
        <f>IF(B59="","",N(L59)+N(N59)+N(O59))</f>
        <v/>
      </c>
      <c r="Q59" s="9">
        <f>IF(B59="","",IF(K59=Setup!$E$4,(N(L59)+N(N59))*Setup!$F$5,IF(K59=Setup!$E$5,N(L59)*Setup!$F$7,N(N59)*Setup!$F$9))+N(O59)*Setup!$F$11)</f>
        <v/>
      </c>
      <c r="R59" s="9">
        <f>IF(B59="","",P59+Q59)</f>
        <v/>
      </c>
      <c r="S59" s="9">
        <f>IF(A59="","",SUMIFS(Payments!$C$4:$C$1000,Payments!$A$4:$A$1000,A59))</f>
        <v/>
      </c>
      <c r="T59" s="9">
        <f>IF(B59="","",R59-S59)</f>
        <v/>
      </c>
      <c r="U59" s="10">
        <f>IF(OR(B59="",I59="Cancelled"),"",IF(OR(COUNTIFS($B$4:$B$303,B59,$D$4:$D$303,D59,$C$4:$C$303,C59,$I$4:$I$303,"&lt;&gt;Cancelled")&gt;1,AND(C59="Full day",COUNTIFS($B$4:$B$303,B59,$D$4:$D$303,D59,$I$4:$I$303,"&lt;&gt;Cancelled")&gt;1),AND(C59&lt;&gt;"Full day",COUNTIFS($B$4:$B$303,B59,$D$4:$D$303,D59,$C$4:$C$303,"Full day",$I$4:$I$303,"&lt;&gt;Cancelled")&gt;0)),"CLASH","OK"))</f>
        <v/>
      </c>
      <c r="V59" s="10">
        <f>IF(I59&lt;&gt;"Tentative hold","",IF(J59="","Add hold date",IF(TODAY()&gt;J59+Setup!$F$13,"HOLD EXPIRED: release","Hold live")))</f>
        <v/>
      </c>
      <c r="W59" s="6" t="n"/>
      <c r="X59" s="10">
        <f>IF(OR(B59="",I59="Cancelled"),"",TEXT(B59,"0")&amp;"|"&amp;D59)</f>
        <v/>
      </c>
    </row>
    <row r="60">
      <c r="A60" s="6" t="n"/>
      <c r="B60" s="7" t="n"/>
      <c r="C60" s="6" t="n"/>
      <c r="D60" s="6" t="n"/>
      <c r="E60" s="6" t="n"/>
      <c r="F60" s="6" t="n"/>
      <c r="G60" s="6" t="n"/>
      <c r="H60" s="6" t="n"/>
      <c r="I60" s="6" t="n"/>
      <c r="J60" s="7" t="n"/>
      <c r="K60" s="6" t="n"/>
      <c r="L60" s="8" t="n"/>
      <c r="M60" s="8" t="n"/>
      <c r="N60" s="9">
        <f>IF(H60="","",H60*M60)</f>
        <v/>
      </c>
      <c r="O60" s="8" t="n"/>
      <c r="P60" s="9">
        <f>IF(B60="","",N(L60)+N(N60)+N(O60))</f>
        <v/>
      </c>
      <c r="Q60" s="9">
        <f>IF(B60="","",IF(K60=Setup!$E$4,(N(L60)+N(N60))*Setup!$F$5,IF(K60=Setup!$E$5,N(L60)*Setup!$F$7,N(N60)*Setup!$F$9))+N(O60)*Setup!$F$11)</f>
        <v/>
      </c>
      <c r="R60" s="9">
        <f>IF(B60="","",P60+Q60)</f>
        <v/>
      </c>
      <c r="S60" s="9">
        <f>IF(A60="","",SUMIFS(Payments!$C$4:$C$1000,Payments!$A$4:$A$1000,A60))</f>
        <v/>
      </c>
      <c r="T60" s="9">
        <f>IF(B60="","",R60-S60)</f>
        <v/>
      </c>
      <c r="U60" s="10">
        <f>IF(OR(B60="",I60="Cancelled"),"",IF(OR(COUNTIFS($B$4:$B$303,B60,$D$4:$D$303,D60,$C$4:$C$303,C60,$I$4:$I$303,"&lt;&gt;Cancelled")&gt;1,AND(C60="Full day",COUNTIFS($B$4:$B$303,B60,$D$4:$D$303,D60,$I$4:$I$303,"&lt;&gt;Cancelled")&gt;1),AND(C60&lt;&gt;"Full day",COUNTIFS($B$4:$B$303,B60,$D$4:$D$303,D60,$C$4:$C$303,"Full day",$I$4:$I$303,"&lt;&gt;Cancelled")&gt;0)),"CLASH","OK"))</f>
        <v/>
      </c>
      <c r="V60" s="10">
        <f>IF(I60&lt;&gt;"Tentative hold","",IF(J60="","Add hold date",IF(TODAY()&gt;J60+Setup!$F$13,"HOLD EXPIRED: release","Hold live")))</f>
        <v/>
      </c>
      <c r="W60" s="6" t="n"/>
      <c r="X60" s="10">
        <f>IF(OR(B60="",I60="Cancelled"),"",TEXT(B60,"0")&amp;"|"&amp;D60)</f>
        <v/>
      </c>
    </row>
    <row r="61">
      <c r="A61" s="6" t="n"/>
      <c r="B61" s="7" t="n"/>
      <c r="C61" s="6" t="n"/>
      <c r="D61" s="6" t="n"/>
      <c r="E61" s="6" t="n"/>
      <c r="F61" s="6" t="n"/>
      <c r="G61" s="6" t="n"/>
      <c r="H61" s="6" t="n"/>
      <c r="I61" s="6" t="n"/>
      <c r="J61" s="7" t="n"/>
      <c r="K61" s="6" t="n"/>
      <c r="L61" s="8" t="n"/>
      <c r="M61" s="8" t="n"/>
      <c r="N61" s="9">
        <f>IF(H61="","",H61*M61)</f>
        <v/>
      </c>
      <c r="O61" s="8" t="n"/>
      <c r="P61" s="9">
        <f>IF(B61="","",N(L61)+N(N61)+N(O61))</f>
        <v/>
      </c>
      <c r="Q61" s="9">
        <f>IF(B61="","",IF(K61=Setup!$E$4,(N(L61)+N(N61))*Setup!$F$5,IF(K61=Setup!$E$5,N(L61)*Setup!$F$7,N(N61)*Setup!$F$9))+N(O61)*Setup!$F$11)</f>
        <v/>
      </c>
      <c r="R61" s="9">
        <f>IF(B61="","",P61+Q61)</f>
        <v/>
      </c>
      <c r="S61" s="9">
        <f>IF(A61="","",SUMIFS(Payments!$C$4:$C$1000,Payments!$A$4:$A$1000,A61))</f>
        <v/>
      </c>
      <c r="T61" s="9">
        <f>IF(B61="","",R61-S61)</f>
        <v/>
      </c>
      <c r="U61" s="10">
        <f>IF(OR(B61="",I61="Cancelled"),"",IF(OR(COUNTIFS($B$4:$B$303,B61,$D$4:$D$303,D61,$C$4:$C$303,C61,$I$4:$I$303,"&lt;&gt;Cancelled")&gt;1,AND(C61="Full day",COUNTIFS($B$4:$B$303,B61,$D$4:$D$303,D61,$I$4:$I$303,"&lt;&gt;Cancelled")&gt;1),AND(C61&lt;&gt;"Full day",COUNTIFS($B$4:$B$303,B61,$D$4:$D$303,D61,$C$4:$C$303,"Full day",$I$4:$I$303,"&lt;&gt;Cancelled")&gt;0)),"CLASH","OK"))</f>
        <v/>
      </c>
      <c r="V61" s="10">
        <f>IF(I61&lt;&gt;"Tentative hold","",IF(J61="","Add hold date",IF(TODAY()&gt;J61+Setup!$F$13,"HOLD EXPIRED: release","Hold live")))</f>
        <v/>
      </c>
      <c r="W61" s="6" t="n"/>
      <c r="X61" s="10">
        <f>IF(OR(B61="",I61="Cancelled"),"",TEXT(B61,"0")&amp;"|"&amp;D61)</f>
        <v/>
      </c>
    </row>
    <row r="62">
      <c r="A62" s="6" t="n"/>
      <c r="B62" s="7" t="n"/>
      <c r="C62" s="6" t="n"/>
      <c r="D62" s="6" t="n"/>
      <c r="E62" s="6" t="n"/>
      <c r="F62" s="6" t="n"/>
      <c r="G62" s="6" t="n"/>
      <c r="H62" s="6" t="n"/>
      <c r="I62" s="6" t="n"/>
      <c r="J62" s="7" t="n"/>
      <c r="K62" s="6" t="n"/>
      <c r="L62" s="8" t="n"/>
      <c r="M62" s="8" t="n"/>
      <c r="N62" s="9">
        <f>IF(H62="","",H62*M62)</f>
        <v/>
      </c>
      <c r="O62" s="8" t="n"/>
      <c r="P62" s="9">
        <f>IF(B62="","",N(L62)+N(N62)+N(O62))</f>
        <v/>
      </c>
      <c r="Q62" s="9">
        <f>IF(B62="","",IF(K62=Setup!$E$4,(N(L62)+N(N62))*Setup!$F$5,IF(K62=Setup!$E$5,N(L62)*Setup!$F$7,N(N62)*Setup!$F$9))+N(O62)*Setup!$F$11)</f>
        <v/>
      </c>
      <c r="R62" s="9">
        <f>IF(B62="","",P62+Q62)</f>
        <v/>
      </c>
      <c r="S62" s="9">
        <f>IF(A62="","",SUMIFS(Payments!$C$4:$C$1000,Payments!$A$4:$A$1000,A62))</f>
        <v/>
      </c>
      <c r="T62" s="9">
        <f>IF(B62="","",R62-S62)</f>
        <v/>
      </c>
      <c r="U62" s="10">
        <f>IF(OR(B62="",I62="Cancelled"),"",IF(OR(COUNTIFS($B$4:$B$303,B62,$D$4:$D$303,D62,$C$4:$C$303,C62,$I$4:$I$303,"&lt;&gt;Cancelled")&gt;1,AND(C62="Full day",COUNTIFS($B$4:$B$303,B62,$D$4:$D$303,D62,$I$4:$I$303,"&lt;&gt;Cancelled")&gt;1),AND(C62&lt;&gt;"Full day",COUNTIFS($B$4:$B$303,B62,$D$4:$D$303,D62,$C$4:$C$303,"Full day",$I$4:$I$303,"&lt;&gt;Cancelled")&gt;0)),"CLASH","OK"))</f>
        <v/>
      </c>
      <c r="V62" s="10">
        <f>IF(I62&lt;&gt;"Tentative hold","",IF(J62="","Add hold date",IF(TODAY()&gt;J62+Setup!$F$13,"HOLD EXPIRED: release","Hold live")))</f>
        <v/>
      </c>
      <c r="W62" s="6" t="n"/>
      <c r="X62" s="10">
        <f>IF(OR(B62="",I62="Cancelled"),"",TEXT(B62,"0")&amp;"|"&amp;D62)</f>
        <v/>
      </c>
    </row>
    <row r="63">
      <c r="A63" s="6" t="n"/>
      <c r="B63" s="7" t="n"/>
      <c r="C63" s="6" t="n"/>
      <c r="D63" s="6" t="n"/>
      <c r="E63" s="6" t="n"/>
      <c r="F63" s="6" t="n"/>
      <c r="G63" s="6" t="n"/>
      <c r="H63" s="6" t="n"/>
      <c r="I63" s="6" t="n"/>
      <c r="J63" s="7" t="n"/>
      <c r="K63" s="6" t="n"/>
      <c r="L63" s="8" t="n"/>
      <c r="M63" s="8" t="n"/>
      <c r="N63" s="9">
        <f>IF(H63="","",H63*M63)</f>
        <v/>
      </c>
      <c r="O63" s="8" t="n"/>
      <c r="P63" s="9">
        <f>IF(B63="","",N(L63)+N(N63)+N(O63))</f>
        <v/>
      </c>
      <c r="Q63" s="9">
        <f>IF(B63="","",IF(K63=Setup!$E$4,(N(L63)+N(N63))*Setup!$F$5,IF(K63=Setup!$E$5,N(L63)*Setup!$F$7,N(N63)*Setup!$F$9))+N(O63)*Setup!$F$11)</f>
        <v/>
      </c>
      <c r="R63" s="9">
        <f>IF(B63="","",P63+Q63)</f>
        <v/>
      </c>
      <c r="S63" s="9">
        <f>IF(A63="","",SUMIFS(Payments!$C$4:$C$1000,Payments!$A$4:$A$1000,A63))</f>
        <v/>
      </c>
      <c r="T63" s="9">
        <f>IF(B63="","",R63-S63)</f>
        <v/>
      </c>
      <c r="U63" s="10">
        <f>IF(OR(B63="",I63="Cancelled"),"",IF(OR(COUNTIFS($B$4:$B$303,B63,$D$4:$D$303,D63,$C$4:$C$303,C63,$I$4:$I$303,"&lt;&gt;Cancelled")&gt;1,AND(C63="Full day",COUNTIFS($B$4:$B$303,B63,$D$4:$D$303,D63,$I$4:$I$303,"&lt;&gt;Cancelled")&gt;1),AND(C63&lt;&gt;"Full day",COUNTIFS($B$4:$B$303,B63,$D$4:$D$303,D63,$C$4:$C$303,"Full day",$I$4:$I$303,"&lt;&gt;Cancelled")&gt;0)),"CLASH","OK"))</f>
        <v/>
      </c>
      <c r="V63" s="10">
        <f>IF(I63&lt;&gt;"Tentative hold","",IF(J63="","Add hold date",IF(TODAY()&gt;J63+Setup!$F$13,"HOLD EXPIRED: release","Hold live")))</f>
        <v/>
      </c>
      <c r="W63" s="6" t="n"/>
      <c r="X63" s="10">
        <f>IF(OR(B63="",I63="Cancelled"),"",TEXT(B63,"0")&amp;"|"&amp;D63)</f>
        <v/>
      </c>
    </row>
    <row r="64">
      <c r="A64" s="6" t="n"/>
      <c r="B64" s="7" t="n"/>
      <c r="C64" s="6" t="n"/>
      <c r="D64" s="6" t="n"/>
      <c r="E64" s="6" t="n"/>
      <c r="F64" s="6" t="n"/>
      <c r="G64" s="6" t="n"/>
      <c r="H64" s="6" t="n"/>
      <c r="I64" s="6" t="n"/>
      <c r="J64" s="7" t="n"/>
      <c r="K64" s="6" t="n"/>
      <c r="L64" s="8" t="n"/>
      <c r="M64" s="8" t="n"/>
      <c r="N64" s="9">
        <f>IF(H64="","",H64*M64)</f>
        <v/>
      </c>
      <c r="O64" s="8" t="n"/>
      <c r="P64" s="9">
        <f>IF(B64="","",N(L64)+N(N64)+N(O64))</f>
        <v/>
      </c>
      <c r="Q64" s="9">
        <f>IF(B64="","",IF(K64=Setup!$E$4,(N(L64)+N(N64))*Setup!$F$5,IF(K64=Setup!$E$5,N(L64)*Setup!$F$7,N(N64)*Setup!$F$9))+N(O64)*Setup!$F$11)</f>
        <v/>
      </c>
      <c r="R64" s="9">
        <f>IF(B64="","",P64+Q64)</f>
        <v/>
      </c>
      <c r="S64" s="9">
        <f>IF(A64="","",SUMIFS(Payments!$C$4:$C$1000,Payments!$A$4:$A$1000,A64))</f>
        <v/>
      </c>
      <c r="T64" s="9">
        <f>IF(B64="","",R64-S64)</f>
        <v/>
      </c>
      <c r="U64" s="10">
        <f>IF(OR(B64="",I64="Cancelled"),"",IF(OR(COUNTIFS($B$4:$B$303,B64,$D$4:$D$303,D64,$C$4:$C$303,C64,$I$4:$I$303,"&lt;&gt;Cancelled")&gt;1,AND(C64="Full day",COUNTIFS($B$4:$B$303,B64,$D$4:$D$303,D64,$I$4:$I$303,"&lt;&gt;Cancelled")&gt;1),AND(C64&lt;&gt;"Full day",COUNTIFS($B$4:$B$303,B64,$D$4:$D$303,D64,$C$4:$C$303,"Full day",$I$4:$I$303,"&lt;&gt;Cancelled")&gt;0)),"CLASH","OK"))</f>
        <v/>
      </c>
      <c r="V64" s="10">
        <f>IF(I64&lt;&gt;"Tentative hold","",IF(J64="","Add hold date",IF(TODAY()&gt;J64+Setup!$F$13,"HOLD EXPIRED: release","Hold live")))</f>
        <v/>
      </c>
      <c r="W64" s="6" t="n"/>
      <c r="X64" s="10">
        <f>IF(OR(B64="",I64="Cancelled"),"",TEXT(B64,"0")&amp;"|"&amp;D64)</f>
        <v/>
      </c>
    </row>
    <row r="65">
      <c r="A65" s="6" t="n"/>
      <c r="B65" s="7" t="n"/>
      <c r="C65" s="6" t="n"/>
      <c r="D65" s="6" t="n"/>
      <c r="E65" s="6" t="n"/>
      <c r="F65" s="6" t="n"/>
      <c r="G65" s="6" t="n"/>
      <c r="H65" s="6" t="n"/>
      <c r="I65" s="6" t="n"/>
      <c r="J65" s="7" t="n"/>
      <c r="K65" s="6" t="n"/>
      <c r="L65" s="8" t="n"/>
      <c r="M65" s="8" t="n"/>
      <c r="N65" s="9">
        <f>IF(H65="","",H65*M65)</f>
        <v/>
      </c>
      <c r="O65" s="8" t="n"/>
      <c r="P65" s="9">
        <f>IF(B65="","",N(L65)+N(N65)+N(O65))</f>
        <v/>
      </c>
      <c r="Q65" s="9">
        <f>IF(B65="","",IF(K65=Setup!$E$4,(N(L65)+N(N65))*Setup!$F$5,IF(K65=Setup!$E$5,N(L65)*Setup!$F$7,N(N65)*Setup!$F$9))+N(O65)*Setup!$F$11)</f>
        <v/>
      </c>
      <c r="R65" s="9">
        <f>IF(B65="","",P65+Q65)</f>
        <v/>
      </c>
      <c r="S65" s="9">
        <f>IF(A65="","",SUMIFS(Payments!$C$4:$C$1000,Payments!$A$4:$A$1000,A65))</f>
        <v/>
      </c>
      <c r="T65" s="9">
        <f>IF(B65="","",R65-S65)</f>
        <v/>
      </c>
      <c r="U65" s="10">
        <f>IF(OR(B65="",I65="Cancelled"),"",IF(OR(COUNTIFS($B$4:$B$303,B65,$D$4:$D$303,D65,$C$4:$C$303,C65,$I$4:$I$303,"&lt;&gt;Cancelled")&gt;1,AND(C65="Full day",COUNTIFS($B$4:$B$303,B65,$D$4:$D$303,D65,$I$4:$I$303,"&lt;&gt;Cancelled")&gt;1),AND(C65&lt;&gt;"Full day",COUNTIFS($B$4:$B$303,B65,$D$4:$D$303,D65,$C$4:$C$303,"Full day",$I$4:$I$303,"&lt;&gt;Cancelled")&gt;0)),"CLASH","OK"))</f>
        <v/>
      </c>
      <c r="V65" s="10">
        <f>IF(I65&lt;&gt;"Tentative hold","",IF(J65="","Add hold date",IF(TODAY()&gt;J65+Setup!$F$13,"HOLD EXPIRED: release","Hold live")))</f>
        <v/>
      </c>
      <c r="W65" s="6" t="n"/>
      <c r="X65" s="10">
        <f>IF(OR(B65="",I65="Cancelled"),"",TEXT(B65,"0")&amp;"|"&amp;D65)</f>
        <v/>
      </c>
    </row>
    <row r="66">
      <c r="A66" s="6" t="n"/>
      <c r="B66" s="7" t="n"/>
      <c r="C66" s="6" t="n"/>
      <c r="D66" s="6" t="n"/>
      <c r="E66" s="6" t="n"/>
      <c r="F66" s="6" t="n"/>
      <c r="G66" s="6" t="n"/>
      <c r="H66" s="6" t="n"/>
      <c r="I66" s="6" t="n"/>
      <c r="J66" s="7" t="n"/>
      <c r="K66" s="6" t="n"/>
      <c r="L66" s="8" t="n"/>
      <c r="M66" s="8" t="n"/>
      <c r="N66" s="9">
        <f>IF(H66="","",H66*M66)</f>
        <v/>
      </c>
      <c r="O66" s="8" t="n"/>
      <c r="P66" s="9">
        <f>IF(B66="","",N(L66)+N(N66)+N(O66))</f>
        <v/>
      </c>
      <c r="Q66" s="9">
        <f>IF(B66="","",IF(K66=Setup!$E$4,(N(L66)+N(N66))*Setup!$F$5,IF(K66=Setup!$E$5,N(L66)*Setup!$F$7,N(N66)*Setup!$F$9))+N(O66)*Setup!$F$11)</f>
        <v/>
      </c>
      <c r="R66" s="9">
        <f>IF(B66="","",P66+Q66)</f>
        <v/>
      </c>
      <c r="S66" s="9">
        <f>IF(A66="","",SUMIFS(Payments!$C$4:$C$1000,Payments!$A$4:$A$1000,A66))</f>
        <v/>
      </c>
      <c r="T66" s="9">
        <f>IF(B66="","",R66-S66)</f>
        <v/>
      </c>
      <c r="U66" s="10">
        <f>IF(OR(B66="",I66="Cancelled"),"",IF(OR(COUNTIFS($B$4:$B$303,B66,$D$4:$D$303,D66,$C$4:$C$303,C66,$I$4:$I$303,"&lt;&gt;Cancelled")&gt;1,AND(C66="Full day",COUNTIFS($B$4:$B$303,B66,$D$4:$D$303,D66,$I$4:$I$303,"&lt;&gt;Cancelled")&gt;1),AND(C66&lt;&gt;"Full day",COUNTIFS($B$4:$B$303,B66,$D$4:$D$303,D66,$C$4:$C$303,"Full day",$I$4:$I$303,"&lt;&gt;Cancelled")&gt;0)),"CLASH","OK"))</f>
        <v/>
      </c>
      <c r="V66" s="10">
        <f>IF(I66&lt;&gt;"Tentative hold","",IF(J66="","Add hold date",IF(TODAY()&gt;J66+Setup!$F$13,"HOLD EXPIRED: release","Hold live")))</f>
        <v/>
      </c>
      <c r="W66" s="6" t="n"/>
      <c r="X66" s="10">
        <f>IF(OR(B66="",I66="Cancelled"),"",TEXT(B66,"0")&amp;"|"&amp;D66)</f>
        <v/>
      </c>
    </row>
    <row r="67">
      <c r="A67" s="6" t="n"/>
      <c r="B67" s="7" t="n"/>
      <c r="C67" s="6" t="n"/>
      <c r="D67" s="6" t="n"/>
      <c r="E67" s="6" t="n"/>
      <c r="F67" s="6" t="n"/>
      <c r="G67" s="6" t="n"/>
      <c r="H67" s="6" t="n"/>
      <c r="I67" s="6" t="n"/>
      <c r="J67" s="7" t="n"/>
      <c r="K67" s="6" t="n"/>
      <c r="L67" s="8" t="n"/>
      <c r="M67" s="8" t="n"/>
      <c r="N67" s="9">
        <f>IF(H67="","",H67*M67)</f>
        <v/>
      </c>
      <c r="O67" s="8" t="n"/>
      <c r="P67" s="9">
        <f>IF(B67="","",N(L67)+N(N67)+N(O67))</f>
        <v/>
      </c>
      <c r="Q67" s="9">
        <f>IF(B67="","",IF(K67=Setup!$E$4,(N(L67)+N(N67))*Setup!$F$5,IF(K67=Setup!$E$5,N(L67)*Setup!$F$7,N(N67)*Setup!$F$9))+N(O67)*Setup!$F$11)</f>
        <v/>
      </c>
      <c r="R67" s="9">
        <f>IF(B67="","",P67+Q67)</f>
        <v/>
      </c>
      <c r="S67" s="9">
        <f>IF(A67="","",SUMIFS(Payments!$C$4:$C$1000,Payments!$A$4:$A$1000,A67))</f>
        <v/>
      </c>
      <c r="T67" s="9">
        <f>IF(B67="","",R67-S67)</f>
        <v/>
      </c>
      <c r="U67" s="10">
        <f>IF(OR(B67="",I67="Cancelled"),"",IF(OR(COUNTIFS($B$4:$B$303,B67,$D$4:$D$303,D67,$C$4:$C$303,C67,$I$4:$I$303,"&lt;&gt;Cancelled")&gt;1,AND(C67="Full day",COUNTIFS($B$4:$B$303,B67,$D$4:$D$303,D67,$I$4:$I$303,"&lt;&gt;Cancelled")&gt;1),AND(C67&lt;&gt;"Full day",COUNTIFS($B$4:$B$303,B67,$D$4:$D$303,D67,$C$4:$C$303,"Full day",$I$4:$I$303,"&lt;&gt;Cancelled")&gt;0)),"CLASH","OK"))</f>
        <v/>
      </c>
      <c r="V67" s="10">
        <f>IF(I67&lt;&gt;"Tentative hold","",IF(J67="","Add hold date",IF(TODAY()&gt;J67+Setup!$F$13,"HOLD EXPIRED: release","Hold live")))</f>
        <v/>
      </c>
      <c r="W67" s="6" t="n"/>
      <c r="X67" s="10">
        <f>IF(OR(B67="",I67="Cancelled"),"",TEXT(B67,"0")&amp;"|"&amp;D67)</f>
        <v/>
      </c>
    </row>
    <row r="68">
      <c r="A68" s="6" t="n"/>
      <c r="B68" s="7" t="n"/>
      <c r="C68" s="6" t="n"/>
      <c r="D68" s="6" t="n"/>
      <c r="E68" s="6" t="n"/>
      <c r="F68" s="6" t="n"/>
      <c r="G68" s="6" t="n"/>
      <c r="H68" s="6" t="n"/>
      <c r="I68" s="6" t="n"/>
      <c r="J68" s="7" t="n"/>
      <c r="K68" s="6" t="n"/>
      <c r="L68" s="8" t="n"/>
      <c r="M68" s="8" t="n"/>
      <c r="N68" s="9">
        <f>IF(H68="","",H68*M68)</f>
        <v/>
      </c>
      <c r="O68" s="8" t="n"/>
      <c r="P68" s="9">
        <f>IF(B68="","",N(L68)+N(N68)+N(O68))</f>
        <v/>
      </c>
      <c r="Q68" s="9">
        <f>IF(B68="","",IF(K68=Setup!$E$4,(N(L68)+N(N68))*Setup!$F$5,IF(K68=Setup!$E$5,N(L68)*Setup!$F$7,N(N68)*Setup!$F$9))+N(O68)*Setup!$F$11)</f>
        <v/>
      </c>
      <c r="R68" s="9">
        <f>IF(B68="","",P68+Q68)</f>
        <v/>
      </c>
      <c r="S68" s="9">
        <f>IF(A68="","",SUMIFS(Payments!$C$4:$C$1000,Payments!$A$4:$A$1000,A68))</f>
        <v/>
      </c>
      <c r="T68" s="9">
        <f>IF(B68="","",R68-S68)</f>
        <v/>
      </c>
      <c r="U68" s="10">
        <f>IF(OR(B68="",I68="Cancelled"),"",IF(OR(COUNTIFS($B$4:$B$303,B68,$D$4:$D$303,D68,$C$4:$C$303,C68,$I$4:$I$303,"&lt;&gt;Cancelled")&gt;1,AND(C68="Full day",COUNTIFS($B$4:$B$303,B68,$D$4:$D$303,D68,$I$4:$I$303,"&lt;&gt;Cancelled")&gt;1),AND(C68&lt;&gt;"Full day",COUNTIFS($B$4:$B$303,B68,$D$4:$D$303,D68,$C$4:$C$303,"Full day",$I$4:$I$303,"&lt;&gt;Cancelled")&gt;0)),"CLASH","OK"))</f>
        <v/>
      </c>
      <c r="V68" s="10">
        <f>IF(I68&lt;&gt;"Tentative hold","",IF(J68="","Add hold date",IF(TODAY()&gt;J68+Setup!$F$13,"HOLD EXPIRED: release","Hold live")))</f>
        <v/>
      </c>
      <c r="W68" s="6" t="n"/>
      <c r="X68" s="10">
        <f>IF(OR(B68="",I68="Cancelled"),"",TEXT(B68,"0")&amp;"|"&amp;D68)</f>
        <v/>
      </c>
    </row>
    <row r="69">
      <c r="A69" s="6" t="n"/>
      <c r="B69" s="7" t="n"/>
      <c r="C69" s="6" t="n"/>
      <c r="D69" s="6" t="n"/>
      <c r="E69" s="6" t="n"/>
      <c r="F69" s="6" t="n"/>
      <c r="G69" s="6" t="n"/>
      <c r="H69" s="6" t="n"/>
      <c r="I69" s="6" t="n"/>
      <c r="J69" s="7" t="n"/>
      <c r="K69" s="6" t="n"/>
      <c r="L69" s="8" t="n"/>
      <c r="M69" s="8" t="n"/>
      <c r="N69" s="9">
        <f>IF(H69="","",H69*M69)</f>
        <v/>
      </c>
      <c r="O69" s="8" t="n"/>
      <c r="P69" s="9">
        <f>IF(B69="","",N(L69)+N(N69)+N(O69))</f>
        <v/>
      </c>
      <c r="Q69" s="9">
        <f>IF(B69="","",IF(K69=Setup!$E$4,(N(L69)+N(N69))*Setup!$F$5,IF(K69=Setup!$E$5,N(L69)*Setup!$F$7,N(N69)*Setup!$F$9))+N(O69)*Setup!$F$11)</f>
        <v/>
      </c>
      <c r="R69" s="9">
        <f>IF(B69="","",P69+Q69)</f>
        <v/>
      </c>
      <c r="S69" s="9">
        <f>IF(A69="","",SUMIFS(Payments!$C$4:$C$1000,Payments!$A$4:$A$1000,A69))</f>
        <v/>
      </c>
      <c r="T69" s="9">
        <f>IF(B69="","",R69-S69)</f>
        <v/>
      </c>
      <c r="U69" s="10">
        <f>IF(OR(B69="",I69="Cancelled"),"",IF(OR(COUNTIFS($B$4:$B$303,B69,$D$4:$D$303,D69,$C$4:$C$303,C69,$I$4:$I$303,"&lt;&gt;Cancelled")&gt;1,AND(C69="Full day",COUNTIFS($B$4:$B$303,B69,$D$4:$D$303,D69,$I$4:$I$303,"&lt;&gt;Cancelled")&gt;1),AND(C69&lt;&gt;"Full day",COUNTIFS($B$4:$B$303,B69,$D$4:$D$303,D69,$C$4:$C$303,"Full day",$I$4:$I$303,"&lt;&gt;Cancelled")&gt;0)),"CLASH","OK"))</f>
        <v/>
      </c>
      <c r="V69" s="10">
        <f>IF(I69&lt;&gt;"Tentative hold","",IF(J69="","Add hold date",IF(TODAY()&gt;J69+Setup!$F$13,"HOLD EXPIRED: release","Hold live")))</f>
        <v/>
      </c>
      <c r="W69" s="6" t="n"/>
      <c r="X69" s="10">
        <f>IF(OR(B69="",I69="Cancelled"),"",TEXT(B69,"0")&amp;"|"&amp;D69)</f>
        <v/>
      </c>
    </row>
    <row r="70">
      <c r="A70" s="6" t="n"/>
      <c r="B70" s="7" t="n"/>
      <c r="C70" s="6" t="n"/>
      <c r="D70" s="6" t="n"/>
      <c r="E70" s="6" t="n"/>
      <c r="F70" s="6" t="n"/>
      <c r="G70" s="6" t="n"/>
      <c r="H70" s="6" t="n"/>
      <c r="I70" s="6" t="n"/>
      <c r="J70" s="7" t="n"/>
      <c r="K70" s="6" t="n"/>
      <c r="L70" s="8" t="n"/>
      <c r="M70" s="8" t="n"/>
      <c r="N70" s="9">
        <f>IF(H70="","",H70*M70)</f>
        <v/>
      </c>
      <c r="O70" s="8" t="n"/>
      <c r="P70" s="9">
        <f>IF(B70="","",N(L70)+N(N70)+N(O70))</f>
        <v/>
      </c>
      <c r="Q70" s="9">
        <f>IF(B70="","",IF(K70=Setup!$E$4,(N(L70)+N(N70))*Setup!$F$5,IF(K70=Setup!$E$5,N(L70)*Setup!$F$7,N(N70)*Setup!$F$9))+N(O70)*Setup!$F$11)</f>
        <v/>
      </c>
      <c r="R70" s="9">
        <f>IF(B70="","",P70+Q70)</f>
        <v/>
      </c>
      <c r="S70" s="9">
        <f>IF(A70="","",SUMIFS(Payments!$C$4:$C$1000,Payments!$A$4:$A$1000,A70))</f>
        <v/>
      </c>
      <c r="T70" s="9">
        <f>IF(B70="","",R70-S70)</f>
        <v/>
      </c>
      <c r="U70" s="10">
        <f>IF(OR(B70="",I70="Cancelled"),"",IF(OR(COUNTIFS($B$4:$B$303,B70,$D$4:$D$303,D70,$C$4:$C$303,C70,$I$4:$I$303,"&lt;&gt;Cancelled")&gt;1,AND(C70="Full day",COUNTIFS($B$4:$B$303,B70,$D$4:$D$303,D70,$I$4:$I$303,"&lt;&gt;Cancelled")&gt;1),AND(C70&lt;&gt;"Full day",COUNTIFS($B$4:$B$303,B70,$D$4:$D$303,D70,$C$4:$C$303,"Full day",$I$4:$I$303,"&lt;&gt;Cancelled")&gt;0)),"CLASH","OK"))</f>
        <v/>
      </c>
      <c r="V70" s="10">
        <f>IF(I70&lt;&gt;"Tentative hold","",IF(J70="","Add hold date",IF(TODAY()&gt;J70+Setup!$F$13,"HOLD EXPIRED: release","Hold live")))</f>
        <v/>
      </c>
      <c r="W70" s="6" t="n"/>
      <c r="X70" s="10">
        <f>IF(OR(B70="",I70="Cancelled"),"",TEXT(B70,"0")&amp;"|"&amp;D70)</f>
        <v/>
      </c>
    </row>
    <row r="71">
      <c r="A71" s="6" t="n"/>
      <c r="B71" s="7" t="n"/>
      <c r="C71" s="6" t="n"/>
      <c r="D71" s="6" t="n"/>
      <c r="E71" s="6" t="n"/>
      <c r="F71" s="6" t="n"/>
      <c r="G71" s="6" t="n"/>
      <c r="H71" s="6" t="n"/>
      <c r="I71" s="6" t="n"/>
      <c r="J71" s="7" t="n"/>
      <c r="K71" s="6" t="n"/>
      <c r="L71" s="8" t="n"/>
      <c r="M71" s="8" t="n"/>
      <c r="N71" s="9">
        <f>IF(H71="","",H71*M71)</f>
        <v/>
      </c>
      <c r="O71" s="8" t="n"/>
      <c r="P71" s="9">
        <f>IF(B71="","",N(L71)+N(N71)+N(O71))</f>
        <v/>
      </c>
      <c r="Q71" s="9">
        <f>IF(B71="","",IF(K71=Setup!$E$4,(N(L71)+N(N71))*Setup!$F$5,IF(K71=Setup!$E$5,N(L71)*Setup!$F$7,N(N71)*Setup!$F$9))+N(O71)*Setup!$F$11)</f>
        <v/>
      </c>
      <c r="R71" s="9">
        <f>IF(B71="","",P71+Q71)</f>
        <v/>
      </c>
      <c r="S71" s="9">
        <f>IF(A71="","",SUMIFS(Payments!$C$4:$C$1000,Payments!$A$4:$A$1000,A71))</f>
        <v/>
      </c>
      <c r="T71" s="9">
        <f>IF(B71="","",R71-S71)</f>
        <v/>
      </c>
      <c r="U71" s="10">
        <f>IF(OR(B71="",I71="Cancelled"),"",IF(OR(COUNTIFS($B$4:$B$303,B71,$D$4:$D$303,D71,$C$4:$C$303,C71,$I$4:$I$303,"&lt;&gt;Cancelled")&gt;1,AND(C71="Full day",COUNTIFS($B$4:$B$303,B71,$D$4:$D$303,D71,$I$4:$I$303,"&lt;&gt;Cancelled")&gt;1),AND(C71&lt;&gt;"Full day",COUNTIFS($B$4:$B$303,B71,$D$4:$D$303,D71,$C$4:$C$303,"Full day",$I$4:$I$303,"&lt;&gt;Cancelled")&gt;0)),"CLASH","OK"))</f>
        <v/>
      </c>
      <c r="V71" s="10">
        <f>IF(I71&lt;&gt;"Tentative hold","",IF(J71="","Add hold date",IF(TODAY()&gt;J71+Setup!$F$13,"HOLD EXPIRED: release","Hold live")))</f>
        <v/>
      </c>
      <c r="W71" s="6" t="n"/>
      <c r="X71" s="10">
        <f>IF(OR(B71="",I71="Cancelled"),"",TEXT(B71,"0")&amp;"|"&amp;D71)</f>
        <v/>
      </c>
    </row>
    <row r="72">
      <c r="A72" s="6" t="n"/>
      <c r="B72" s="7" t="n"/>
      <c r="C72" s="6" t="n"/>
      <c r="D72" s="6" t="n"/>
      <c r="E72" s="6" t="n"/>
      <c r="F72" s="6" t="n"/>
      <c r="G72" s="6" t="n"/>
      <c r="H72" s="6" t="n"/>
      <c r="I72" s="6" t="n"/>
      <c r="J72" s="7" t="n"/>
      <c r="K72" s="6" t="n"/>
      <c r="L72" s="8" t="n"/>
      <c r="M72" s="8" t="n"/>
      <c r="N72" s="9">
        <f>IF(H72="","",H72*M72)</f>
        <v/>
      </c>
      <c r="O72" s="8" t="n"/>
      <c r="P72" s="9">
        <f>IF(B72="","",N(L72)+N(N72)+N(O72))</f>
        <v/>
      </c>
      <c r="Q72" s="9">
        <f>IF(B72="","",IF(K72=Setup!$E$4,(N(L72)+N(N72))*Setup!$F$5,IF(K72=Setup!$E$5,N(L72)*Setup!$F$7,N(N72)*Setup!$F$9))+N(O72)*Setup!$F$11)</f>
        <v/>
      </c>
      <c r="R72" s="9">
        <f>IF(B72="","",P72+Q72)</f>
        <v/>
      </c>
      <c r="S72" s="9">
        <f>IF(A72="","",SUMIFS(Payments!$C$4:$C$1000,Payments!$A$4:$A$1000,A72))</f>
        <v/>
      </c>
      <c r="T72" s="9">
        <f>IF(B72="","",R72-S72)</f>
        <v/>
      </c>
      <c r="U72" s="10">
        <f>IF(OR(B72="",I72="Cancelled"),"",IF(OR(COUNTIFS($B$4:$B$303,B72,$D$4:$D$303,D72,$C$4:$C$303,C72,$I$4:$I$303,"&lt;&gt;Cancelled")&gt;1,AND(C72="Full day",COUNTIFS($B$4:$B$303,B72,$D$4:$D$303,D72,$I$4:$I$303,"&lt;&gt;Cancelled")&gt;1),AND(C72&lt;&gt;"Full day",COUNTIFS($B$4:$B$303,B72,$D$4:$D$303,D72,$C$4:$C$303,"Full day",$I$4:$I$303,"&lt;&gt;Cancelled")&gt;0)),"CLASH","OK"))</f>
        <v/>
      </c>
      <c r="V72" s="10">
        <f>IF(I72&lt;&gt;"Tentative hold","",IF(J72="","Add hold date",IF(TODAY()&gt;J72+Setup!$F$13,"HOLD EXPIRED: release","Hold live")))</f>
        <v/>
      </c>
      <c r="W72" s="6" t="n"/>
      <c r="X72" s="10">
        <f>IF(OR(B72="",I72="Cancelled"),"",TEXT(B72,"0")&amp;"|"&amp;D72)</f>
        <v/>
      </c>
    </row>
    <row r="73">
      <c r="A73" s="6" t="n"/>
      <c r="B73" s="7" t="n"/>
      <c r="C73" s="6" t="n"/>
      <c r="D73" s="6" t="n"/>
      <c r="E73" s="6" t="n"/>
      <c r="F73" s="6" t="n"/>
      <c r="G73" s="6" t="n"/>
      <c r="H73" s="6" t="n"/>
      <c r="I73" s="6" t="n"/>
      <c r="J73" s="7" t="n"/>
      <c r="K73" s="6" t="n"/>
      <c r="L73" s="8" t="n"/>
      <c r="M73" s="8" t="n"/>
      <c r="N73" s="9">
        <f>IF(H73="","",H73*M73)</f>
        <v/>
      </c>
      <c r="O73" s="8" t="n"/>
      <c r="P73" s="9">
        <f>IF(B73="","",N(L73)+N(N73)+N(O73))</f>
        <v/>
      </c>
      <c r="Q73" s="9">
        <f>IF(B73="","",IF(K73=Setup!$E$4,(N(L73)+N(N73))*Setup!$F$5,IF(K73=Setup!$E$5,N(L73)*Setup!$F$7,N(N73)*Setup!$F$9))+N(O73)*Setup!$F$11)</f>
        <v/>
      </c>
      <c r="R73" s="9">
        <f>IF(B73="","",P73+Q73)</f>
        <v/>
      </c>
      <c r="S73" s="9">
        <f>IF(A73="","",SUMIFS(Payments!$C$4:$C$1000,Payments!$A$4:$A$1000,A73))</f>
        <v/>
      </c>
      <c r="T73" s="9">
        <f>IF(B73="","",R73-S73)</f>
        <v/>
      </c>
      <c r="U73" s="10">
        <f>IF(OR(B73="",I73="Cancelled"),"",IF(OR(COUNTIFS($B$4:$B$303,B73,$D$4:$D$303,D73,$C$4:$C$303,C73,$I$4:$I$303,"&lt;&gt;Cancelled")&gt;1,AND(C73="Full day",COUNTIFS($B$4:$B$303,B73,$D$4:$D$303,D73,$I$4:$I$303,"&lt;&gt;Cancelled")&gt;1),AND(C73&lt;&gt;"Full day",COUNTIFS($B$4:$B$303,B73,$D$4:$D$303,D73,$C$4:$C$303,"Full day",$I$4:$I$303,"&lt;&gt;Cancelled")&gt;0)),"CLASH","OK"))</f>
        <v/>
      </c>
      <c r="V73" s="10">
        <f>IF(I73&lt;&gt;"Tentative hold","",IF(J73="","Add hold date",IF(TODAY()&gt;J73+Setup!$F$13,"HOLD EXPIRED: release","Hold live")))</f>
        <v/>
      </c>
      <c r="W73" s="6" t="n"/>
      <c r="X73" s="10">
        <f>IF(OR(B73="",I73="Cancelled"),"",TEXT(B73,"0")&amp;"|"&amp;D73)</f>
        <v/>
      </c>
    </row>
    <row r="74">
      <c r="A74" s="6" t="n"/>
      <c r="B74" s="7" t="n"/>
      <c r="C74" s="6" t="n"/>
      <c r="D74" s="6" t="n"/>
      <c r="E74" s="6" t="n"/>
      <c r="F74" s="6" t="n"/>
      <c r="G74" s="6" t="n"/>
      <c r="H74" s="6" t="n"/>
      <c r="I74" s="6" t="n"/>
      <c r="J74" s="7" t="n"/>
      <c r="K74" s="6" t="n"/>
      <c r="L74" s="8" t="n"/>
      <c r="M74" s="8" t="n"/>
      <c r="N74" s="9">
        <f>IF(H74="","",H74*M74)</f>
        <v/>
      </c>
      <c r="O74" s="8" t="n"/>
      <c r="P74" s="9">
        <f>IF(B74="","",N(L74)+N(N74)+N(O74))</f>
        <v/>
      </c>
      <c r="Q74" s="9">
        <f>IF(B74="","",IF(K74=Setup!$E$4,(N(L74)+N(N74))*Setup!$F$5,IF(K74=Setup!$E$5,N(L74)*Setup!$F$7,N(N74)*Setup!$F$9))+N(O74)*Setup!$F$11)</f>
        <v/>
      </c>
      <c r="R74" s="9">
        <f>IF(B74="","",P74+Q74)</f>
        <v/>
      </c>
      <c r="S74" s="9">
        <f>IF(A74="","",SUMIFS(Payments!$C$4:$C$1000,Payments!$A$4:$A$1000,A74))</f>
        <v/>
      </c>
      <c r="T74" s="9">
        <f>IF(B74="","",R74-S74)</f>
        <v/>
      </c>
      <c r="U74" s="10">
        <f>IF(OR(B74="",I74="Cancelled"),"",IF(OR(COUNTIFS($B$4:$B$303,B74,$D$4:$D$303,D74,$C$4:$C$303,C74,$I$4:$I$303,"&lt;&gt;Cancelled")&gt;1,AND(C74="Full day",COUNTIFS($B$4:$B$303,B74,$D$4:$D$303,D74,$I$4:$I$303,"&lt;&gt;Cancelled")&gt;1),AND(C74&lt;&gt;"Full day",COUNTIFS($B$4:$B$303,B74,$D$4:$D$303,D74,$C$4:$C$303,"Full day",$I$4:$I$303,"&lt;&gt;Cancelled")&gt;0)),"CLASH","OK"))</f>
        <v/>
      </c>
      <c r="V74" s="10">
        <f>IF(I74&lt;&gt;"Tentative hold","",IF(J74="","Add hold date",IF(TODAY()&gt;J74+Setup!$F$13,"HOLD EXPIRED: release","Hold live")))</f>
        <v/>
      </c>
      <c r="W74" s="6" t="n"/>
      <c r="X74" s="10">
        <f>IF(OR(B74="",I74="Cancelled"),"",TEXT(B74,"0")&amp;"|"&amp;D74)</f>
        <v/>
      </c>
    </row>
    <row r="75">
      <c r="A75" s="6" t="n"/>
      <c r="B75" s="7" t="n"/>
      <c r="C75" s="6" t="n"/>
      <c r="D75" s="6" t="n"/>
      <c r="E75" s="6" t="n"/>
      <c r="F75" s="6" t="n"/>
      <c r="G75" s="6" t="n"/>
      <c r="H75" s="6" t="n"/>
      <c r="I75" s="6" t="n"/>
      <c r="J75" s="7" t="n"/>
      <c r="K75" s="6" t="n"/>
      <c r="L75" s="8" t="n"/>
      <c r="M75" s="8" t="n"/>
      <c r="N75" s="9">
        <f>IF(H75="","",H75*M75)</f>
        <v/>
      </c>
      <c r="O75" s="8" t="n"/>
      <c r="P75" s="9">
        <f>IF(B75="","",N(L75)+N(N75)+N(O75))</f>
        <v/>
      </c>
      <c r="Q75" s="9">
        <f>IF(B75="","",IF(K75=Setup!$E$4,(N(L75)+N(N75))*Setup!$F$5,IF(K75=Setup!$E$5,N(L75)*Setup!$F$7,N(N75)*Setup!$F$9))+N(O75)*Setup!$F$11)</f>
        <v/>
      </c>
      <c r="R75" s="9">
        <f>IF(B75="","",P75+Q75)</f>
        <v/>
      </c>
      <c r="S75" s="9">
        <f>IF(A75="","",SUMIFS(Payments!$C$4:$C$1000,Payments!$A$4:$A$1000,A75))</f>
        <v/>
      </c>
      <c r="T75" s="9">
        <f>IF(B75="","",R75-S75)</f>
        <v/>
      </c>
      <c r="U75" s="10">
        <f>IF(OR(B75="",I75="Cancelled"),"",IF(OR(COUNTIFS($B$4:$B$303,B75,$D$4:$D$303,D75,$C$4:$C$303,C75,$I$4:$I$303,"&lt;&gt;Cancelled")&gt;1,AND(C75="Full day",COUNTIFS($B$4:$B$303,B75,$D$4:$D$303,D75,$I$4:$I$303,"&lt;&gt;Cancelled")&gt;1),AND(C75&lt;&gt;"Full day",COUNTIFS($B$4:$B$303,B75,$D$4:$D$303,D75,$C$4:$C$303,"Full day",$I$4:$I$303,"&lt;&gt;Cancelled")&gt;0)),"CLASH","OK"))</f>
        <v/>
      </c>
      <c r="V75" s="10">
        <f>IF(I75&lt;&gt;"Tentative hold","",IF(J75="","Add hold date",IF(TODAY()&gt;J75+Setup!$F$13,"HOLD EXPIRED: release","Hold live")))</f>
        <v/>
      </c>
      <c r="W75" s="6" t="n"/>
      <c r="X75" s="10">
        <f>IF(OR(B75="",I75="Cancelled"),"",TEXT(B75,"0")&amp;"|"&amp;D75)</f>
        <v/>
      </c>
    </row>
    <row r="76">
      <c r="A76" s="6" t="n"/>
      <c r="B76" s="7" t="n"/>
      <c r="C76" s="6" t="n"/>
      <c r="D76" s="6" t="n"/>
      <c r="E76" s="6" t="n"/>
      <c r="F76" s="6" t="n"/>
      <c r="G76" s="6" t="n"/>
      <c r="H76" s="6" t="n"/>
      <c r="I76" s="6" t="n"/>
      <c r="J76" s="7" t="n"/>
      <c r="K76" s="6" t="n"/>
      <c r="L76" s="8" t="n"/>
      <c r="M76" s="8" t="n"/>
      <c r="N76" s="9">
        <f>IF(H76="","",H76*M76)</f>
        <v/>
      </c>
      <c r="O76" s="8" t="n"/>
      <c r="P76" s="9">
        <f>IF(B76="","",N(L76)+N(N76)+N(O76))</f>
        <v/>
      </c>
      <c r="Q76" s="9">
        <f>IF(B76="","",IF(K76=Setup!$E$4,(N(L76)+N(N76))*Setup!$F$5,IF(K76=Setup!$E$5,N(L76)*Setup!$F$7,N(N76)*Setup!$F$9))+N(O76)*Setup!$F$11)</f>
        <v/>
      </c>
      <c r="R76" s="9">
        <f>IF(B76="","",P76+Q76)</f>
        <v/>
      </c>
      <c r="S76" s="9">
        <f>IF(A76="","",SUMIFS(Payments!$C$4:$C$1000,Payments!$A$4:$A$1000,A76))</f>
        <v/>
      </c>
      <c r="T76" s="9">
        <f>IF(B76="","",R76-S76)</f>
        <v/>
      </c>
      <c r="U76" s="10">
        <f>IF(OR(B76="",I76="Cancelled"),"",IF(OR(COUNTIFS($B$4:$B$303,B76,$D$4:$D$303,D76,$C$4:$C$303,C76,$I$4:$I$303,"&lt;&gt;Cancelled")&gt;1,AND(C76="Full day",COUNTIFS($B$4:$B$303,B76,$D$4:$D$303,D76,$I$4:$I$303,"&lt;&gt;Cancelled")&gt;1),AND(C76&lt;&gt;"Full day",COUNTIFS($B$4:$B$303,B76,$D$4:$D$303,D76,$C$4:$C$303,"Full day",$I$4:$I$303,"&lt;&gt;Cancelled")&gt;0)),"CLASH","OK"))</f>
        <v/>
      </c>
      <c r="V76" s="10">
        <f>IF(I76&lt;&gt;"Tentative hold","",IF(J76="","Add hold date",IF(TODAY()&gt;J76+Setup!$F$13,"HOLD EXPIRED: release","Hold live")))</f>
        <v/>
      </c>
      <c r="W76" s="6" t="n"/>
      <c r="X76" s="10">
        <f>IF(OR(B76="",I76="Cancelled"),"",TEXT(B76,"0")&amp;"|"&amp;D76)</f>
        <v/>
      </c>
    </row>
    <row r="77">
      <c r="A77" s="6" t="n"/>
      <c r="B77" s="7" t="n"/>
      <c r="C77" s="6" t="n"/>
      <c r="D77" s="6" t="n"/>
      <c r="E77" s="6" t="n"/>
      <c r="F77" s="6" t="n"/>
      <c r="G77" s="6" t="n"/>
      <c r="H77" s="6" t="n"/>
      <c r="I77" s="6" t="n"/>
      <c r="J77" s="7" t="n"/>
      <c r="K77" s="6" t="n"/>
      <c r="L77" s="8" t="n"/>
      <c r="M77" s="8" t="n"/>
      <c r="N77" s="9">
        <f>IF(H77="","",H77*M77)</f>
        <v/>
      </c>
      <c r="O77" s="8" t="n"/>
      <c r="P77" s="9">
        <f>IF(B77="","",N(L77)+N(N77)+N(O77))</f>
        <v/>
      </c>
      <c r="Q77" s="9">
        <f>IF(B77="","",IF(K77=Setup!$E$4,(N(L77)+N(N77))*Setup!$F$5,IF(K77=Setup!$E$5,N(L77)*Setup!$F$7,N(N77)*Setup!$F$9))+N(O77)*Setup!$F$11)</f>
        <v/>
      </c>
      <c r="R77" s="9">
        <f>IF(B77="","",P77+Q77)</f>
        <v/>
      </c>
      <c r="S77" s="9">
        <f>IF(A77="","",SUMIFS(Payments!$C$4:$C$1000,Payments!$A$4:$A$1000,A77))</f>
        <v/>
      </c>
      <c r="T77" s="9">
        <f>IF(B77="","",R77-S77)</f>
        <v/>
      </c>
      <c r="U77" s="10">
        <f>IF(OR(B77="",I77="Cancelled"),"",IF(OR(COUNTIFS($B$4:$B$303,B77,$D$4:$D$303,D77,$C$4:$C$303,C77,$I$4:$I$303,"&lt;&gt;Cancelled")&gt;1,AND(C77="Full day",COUNTIFS($B$4:$B$303,B77,$D$4:$D$303,D77,$I$4:$I$303,"&lt;&gt;Cancelled")&gt;1),AND(C77&lt;&gt;"Full day",COUNTIFS($B$4:$B$303,B77,$D$4:$D$303,D77,$C$4:$C$303,"Full day",$I$4:$I$303,"&lt;&gt;Cancelled")&gt;0)),"CLASH","OK"))</f>
        <v/>
      </c>
      <c r="V77" s="10">
        <f>IF(I77&lt;&gt;"Tentative hold","",IF(J77="","Add hold date",IF(TODAY()&gt;J77+Setup!$F$13,"HOLD EXPIRED: release","Hold live")))</f>
        <v/>
      </c>
      <c r="W77" s="6" t="n"/>
      <c r="X77" s="10">
        <f>IF(OR(B77="",I77="Cancelled"),"",TEXT(B77,"0")&amp;"|"&amp;D77)</f>
        <v/>
      </c>
    </row>
    <row r="78">
      <c r="A78" s="6" t="n"/>
      <c r="B78" s="7" t="n"/>
      <c r="C78" s="6" t="n"/>
      <c r="D78" s="6" t="n"/>
      <c r="E78" s="6" t="n"/>
      <c r="F78" s="6" t="n"/>
      <c r="G78" s="6" t="n"/>
      <c r="H78" s="6" t="n"/>
      <c r="I78" s="6" t="n"/>
      <c r="J78" s="7" t="n"/>
      <c r="K78" s="6" t="n"/>
      <c r="L78" s="8" t="n"/>
      <c r="M78" s="8" t="n"/>
      <c r="N78" s="9">
        <f>IF(H78="","",H78*M78)</f>
        <v/>
      </c>
      <c r="O78" s="8" t="n"/>
      <c r="P78" s="9">
        <f>IF(B78="","",N(L78)+N(N78)+N(O78))</f>
        <v/>
      </c>
      <c r="Q78" s="9">
        <f>IF(B78="","",IF(K78=Setup!$E$4,(N(L78)+N(N78))*Setup!$F$5,IF(K78=Setup!$E$5,N(L78)*Setup!$F$7,N(N78)*Setup!$F$9))+N(O78)*Setup!$F$11)</f>
        <v/>
      </c>
      <c r="R78" s="9">
        <f>IF(B78="","",P78+Q78)</f>
        <v/>
      </c>
      <c r="S78" s="9">
        <f>IF(A78="","",SUMIFS(Payments!$C$4:$C$1000,Payments!$A$4:$A$1000,A78))</f>
        <v/>
      </c>
      <c r="T78" s="9">
        <f>IF(B78="","",R78-S78)</f>
        <v/>
      </c>
      <c r="U78" s="10">
        <f>IF(OR(B78="",I78="Cancelled"),"",IF(OR(COUNTIFS($B$4:$B$303,B78,$D$4:$D$303,D78,$C$4:$C$303,C78,$I$4:$I$303,"&lt;&gt;Cancelled")&gt;1,AND(C78="Full day",COUNTIFS($B$4:$B$303,B78,$D$4:$D$303,D78,$I$4:$I$303,"&lt;&gt;Cancelled")&gt;1),AND(C78&lt;&gt;"Full day",COUNTIFS($B$4:$B$303,B78,$D$4:$D$303,D78,$C$4:$C$303,"Full day",$I$4:$I$303,"&lt;&gt;Cancelled")&gt;0)),"CLASH","OK"))</f>
        <v/>
      </c>
      <c r="V78" s="10">
        <f>IF(I78&lt;&gt;"Tentative hold","",IF(J78="","Add hold date",IF(TODAY()&gt;J78+Setup!$F$13,"HOLD EXPIRED: release","Hold live")))</f>
        <v/>
      </c>
      <c r="W78" s="6" t="n"/>
      <c r="X78" s="10">
        <f>IF(OR(B78="",I78="Cancelled"),"",TEXT(B78,"0")&amp;"|"&amp;D78)</f>
        <v/>
      </c>
    </row>
    <row r="79">
      <c r="A79" s="6" t="n"/>
      <c r="B79" s="7" t="n"/>
      <c r="C79" s="6" t="n"/>
      <c r="D79" s="6" t="n"/>
      <c r="E79" s="6" t="n"/>
      <c r="F79" s="6" t="n"/>
      <c r="G79" s="6" t="n"/>
      <c r="H79" s="6" t="n"/>
      <c r="I79" s="6" t="n"/>
      <c r="J79" s="7" t="n"/>
      <c r="K79" s="6" t="n"/>
      <c r="L79" s="8" t="n"/>
      <c r="M79" s="8" t="n"/>
      <c r="N79" s="9">
        <f>IF(H79="","",H79*M79)</f>
        <v/>
      </c>
      <c r="O79" s="8" t="n"/>
      <c r="P79" s="9">
        <f>IF(B79="","",N(L79)+N(N79)+N(O79))</f>
        <v/>
      </c>
      <c r="Q79" s="9">
        <f>IF(B79="","",IF(K79=Setup!$E$4,(N(L79)+N(N79))*Setup!$F$5,IF(K79=Setup!$E$5,N(L79)*Setup!$F$7,N(N79)*Setup!$F$9))+N(O79)*Setup!$F$11)</f>
        <v/>
      </c>
      <c r="R79" s="9">
        <f>IF(B79="","",P79+Q79)</f>
        <v/>
      </c>
      <c r="S79" s="9">
        <f>IF(A79="","",SUMIFS(Payments!$C$4:$C$1000,Payments!$A$4:$A$1000,A79))</f>
        <v/>
      </c>
      <c r="T79" s="9">
        <f>IF(B79="","",R79-S79)</f>
        <v/>
      </c>
      <c r="U79" s="10">
        <f>IF(OR(B79="",I79="Cancelled"),"",IF(OR(COUNTIFS($B$4:$B$303,B79,$D$4:$D$303,D79,$C$4:$C$303,C79,$I$4:$I$303,"&lt;&gt;Cancelled")&gt;1,AND(C79="Full day",COUNTIFS($B$4:$B$303,B79,$D$4:$D$303,D79,$I$4:$I$303,"&lt;&gt;Cancelled")&gt;1),AND(C79&lt;&gt;"Full day",COUNTIFS($B$4:$B$303,B79,$D$4:$D$303,D79,$C$4:$C$303,"Full day",$I$4:$I$303,"&lt;&gt;Cancelled")&gt;0)),"CLASH","OK"))</f>
        <v/>
      </c>
      <c r="V79" s="10">
        <f>IF(I79&lt;&gt;"Tentative hold","",IF(J79="","Add hold date",IF(TODAY()&gt;J79+Setup!$F$13,"HOLD EXPIRED: release","Hold live")))</f>
        <v/>
      </c>
      <c r="W79" s="6" t="n"/>
      <c r="X79" s="10">
        <f>IF(OR(B79="",I79="Cancelled"),"",TEXT(B79,"0")&amp;"|"&amp;D79)</f>
        <v/>
      </c>
    </row>
    <row r="80">
      <c r="A80" s="6" t="n"/>
      <c r="B80" s="7" t="n"/>
      <c r="C80" s="6" t="n"/>
      <c r="D80" s="6" t="n"/>
      <c r="E80" s="6" t="n"/>
      <c r="F80" s="6" t="n"/>
      <c r="G80" s="6" t="n"/>
      <c r="H80" s="6" t="n"/>
      <c r="I80" s="6" t="n"/>
      <c r="J80" s="7" t="n"/>
      <c r="K80" s="6" t="n"/>
      <c r="L80" s="8" t="n"/>
      <c r="M80" s="8" t="n"/>
      <c r="N80" s="9">
        <f>IF(H80="","",H80*M80)</f>
        <v/>
      </c>
      <c r="O80" s="8" t="n"/>
      <c r="P80" s="9">
        <f>IF(B80="","",N(L80)+N(N80)+N(O80))</f>
        <v/>
      </c>
      <c r="Q80" s="9">
        <f>IF(B80="","",IF(K80=Setup!$E$4,(N(L80)+N(N80))*Setup!$F$5,IF(K80=Setup!$E$5,N(L80)*Setup!$F$7,N(N80)*Setup!$F$9))+N(O80)*Setup!$F$11)</f>
        <v/>
      </c>
      <c r="R80" s="9">
        <f>IF(B80="","",P80+Q80)</f>
        <v/>
      </c>
      <c r="S80" s="9">
        <f>IF(A80="","",SUMIFS(Payments!$C$4:$C$1000,Payments!$A$4:$A$1000,A80))</f>
        <v/>
      </c>
      <c r="T80" s="9">
        <f>IF(B80="","",R80-S80)</f>
        <v/>
      </c>
      <c r="U80" s="10">
        <f>IF(OR(B80="",I80="Cancelled"),"",IF(OR(COUNTIFS($B$4:$B$303,B80,$D$4:$D$303,D80,$C$4:$C$303,C80,$I$4:$I$303,"&lt;&gt;Cancelled")&gt;1,AND(C80="Full day",COUNTIFS($B$4:$B$303,B80,$D$4:$D$303,D80,$I$4:$I$303,"&lt;&gt;Cancelled")&gt;1),AND(C80&lt;&gt;"Full day",COUNTIFS($B$4:$B$303,B80,$D$4:$D$303,D80,$C$4:$C$303,"Full day",$I$4:$I$303,"&lt;&gt;Cancelled")&gt;0)),"CLASH","OK"))</f>
        <v/>
      </c>
      <c r="V80" s="10">
        <f>IF(I80&lt;&gt;"Tentative hold","",IF(J80="","Add hold date",IF(TODAY()&gt;J80+Setup!$F$13,"HOLD EXPIRED: release","Hold live")))</f>
        <v/>
      </c>
      <c r="W80" s="6" t="n"/>
      <c r="X80" s="10">
        <f>IF(OR(B80="",I80="Cancelled"),"",TEXT(B80,"0")&amp;"|"&amp;D80)</f>
        <v/>
      </c>
    </row>
    <row r="81">
      <c r="A81" s="6" t="n"/>
      <c r="B81" s="7" t="n"/>
      <c r="C81" s="6" t="n"/>
      <c r="D81" s="6" t="n"/>
      <c r="E81" s="6" t="n"/>
      <c r="F81" s="6" t="n"/>
      <c r="G81" s="6" t="n"/>
      <c r="H81" s="6" t="n"/>
      <c r="I81" s="6" t="n"/>
      <c r="J81" s="7" t="n"/>
      <c r="K81" s="6" t="n"/>
      <c r="L81" s="8" t="n"/>
      <c r="M81" s="8" t="n"/>
      <c r="N81" s="9">
        <f>IF(H81="","",H81*M81)</f>
        <v/>
      </c>
      <c r="O81" s="8" t="n"/>
      <c r="P81" s="9">
        <f>IF(B81="","",N(L81)+N(N81)+N(O81))</f>
        <v/>
      </c>
      <c r="Q81" s="9">
        <f>IF(B81="","",IF(K81=Setup!$E$4,(N(L81)+N(N81))*Setup!$F$5,IF(K81=Setup!$E$5,N(L81)*Setup!$F$7,N(N81)*Setup!$F$9))+N(O81)*Setup!$F$11)</f>
        <v/>
      </c>
      <c r="R81" s="9">
        <f>IF(B81="","",P81+Q81)</f>
        <v/>
      </c>
      <c r="S81" s="9">
        <f>IF(A81="","",SUMIFS(Payments!$C$4:$C$1000,Payments!$A$4:$A$1000,A81))</f>
        <v/>
      </c>
      <c r="T81" s="9">
        <f>IF(B81="","",R81-S81)</f>
        <v/>
      </c>
      <c r="U81" s="10">
        <f>IF(OR(B81="",I81="Cancelled"),"",IF(OR(COUNTIFS($B$4:$B$303,B81,$D$4:$D$303,D81,$C$4:$C$303,C81,$I$4:$I$303,"&lt;&gt;Cancelled")&gt;1,AND(C81="Full day",COUNTIFS($B$4:$B$303,B81,$D$4:$D$303,D81,$I$4:$I$303,"&lt;&gt;Cancelled")&gt;1),AND(C81&lt;&gt;"Full day",COUNTIFS($B$4:$B$303,B81,$D$4:$D$303,D81,$C$4:$C$303,"Full day",$I$4:$I$303,"&lt;&gt;Cancelled")&gt;0)),"CLASH","OK"))</f>
        <v/>
      </c>
      <c r="V81" s="10">
        <f>IF(I81&lt;&gt;"Tentative hold","",IF(J81="","Add hold date",IF(TODAY()&gt;J81+Setup!$F$13,"HOLD EXPIRED: release","Hold live")))</f>
        <v/>
      </c>
      <c r="W81" s="6" t="n"/>
      <c r="X81" s="10">
        <f>IF(OR(B81="",I81="Cancelled"),"",TEXT(B81,"0")&amp;"|"&amp;D81)</f>
        <v/>
      </c>
    </row>
    <row r="82">
      <c r="A82" s="6" t="n"/>
      <c r="B82" s="7" t="n"/>
      <c r="C82" s="6" t="n"/>
      <c r="D82" s="6" t="n"/>
      <c r="E82" s="6" t="n"/>
      <c r="F82" s="6" t="n"/>
      <c r="G82" s="6" t="n"/>
      <c r="H82" s="6" t="n"/>
      <c r="I82" s="6" t="n"/>
      <c r="J82" s="7" t="n"/>
      <c r="K82" s="6" t="n"/>
      <c r="L82" s="8" t="n"/>
      <c r="M82" s="8" t="n"/>
      <c r="N82" s="9">
        <f>IF(H82="","",H82*M82)</f>
        <v/>
      </c>
      <c r="O82" s="8" t="n"/>
      <c r="P82" s="9">
        <f>IF(B82="","",N(L82)+N(N82)+N(O82))</f>
        <v/>
      </c>
      <c r="Q82" s="9">
        <f>IF(B82="","",IF(K82=Setup!$E$4,(N(L82)+N(N82))*Setup!$F$5,IF(K82=Setup!$E$5,N(L82)*Setup!$F$7,N(N82)*Setup!$F$9))+N(O82)*Setup!$F$11)</f>
        <v/>
      </c>
      <c r="R82" s="9">
        <f>IF(B82="","",P82+Q82)</f>
        <v/>
      </c>
      <c r="S82" s="9">
        <f>IF(A82="","",SUMIFS(Payments!$C$4:$C$1000,Payments!$A$4:$A$1000,A82))</f>
        <v/>
      </c>
      <c r="T82" s="9">
        <f>IF(B82="","",R82-S82)</f>
        <v/>
      </c>
      <c r="U82" s="10">
        <f>IF(OR(B82="",I82="Cancelled"),"",IF(OR(COUNTIFS($B$4:$B$303,B82,$D$4:$D$303,D82,$C$4:$C$303,C82,$I$4:$I$303,"&lt;&gt;Cancelled")&gt;1,AND(C82="Full day",COUNTIFS($B$4:$B$303,B82,$D$4:$D$303,D82,$I$4:$I$303,"&lt;&gt;Cancelled")&gt;1),AND(C82&lt;&gt;"Full day",COUNTIFS($B$4:$B$303,B82,$D$4:$D$303,D82,$C$4:$C$303,"Full day",$I$4:$I$303,"&lt;&gt;Cancelled")&gt;0)),"CLASH","OK"))</f>
        <v/>
      </c>
      <c r="V82" s="10">
        <f>IF(I82&lt;&gt;"Tentative hold","",IF(J82="","Add hold date",IF(TODAY()&gt;J82+Setup!$F$13,"HOLD EXPIRED: release","Hold live")))</f>
        <v/>
      </c>
      <c r="W82" s="6" t="n"/>
      <c r="X82" s="10">
        <f>IF(OR(B82="",I82="Cancelled"),"",TEXT(B82,"0")&amp;"|"&amp;D82)</f>
        <v/>
      </c>
    </row>
    <row r="83">
      <c r="A83" s="6" t="n"/>
      <c r="B83" s="7" t="n"/>
      <c r="C83" s="6" t="n"/>
      <c r="D83" s="6" t="n"/>
      <c r="E83" s="6" t="n"/>
      <c r="F83" s="6" t="n"/>
      <c r="G83" s="6" t="n"/>
      <c r="H83" s="6" t="n"/>
      <c r="I83" s="6" t="n"/>
      <c r="J83" s="7" t="n"/>
      <c r="K83" s="6" t="n"/>
      <c r="L83" s="8" t="n"/>
      <c r="M83" s="8" t="n"/>
      <c r="N83" s="9">
        <f>IF(H83="","",H83*M83)</f>
        <v/>
      </c>
      <c r="O83" s="8" t="n"/>
      <c r="P83" s="9">
        <f>IF(B83="","",N(L83)+N(N83)+N(O83))</f>
        <v/>
      </c>
      <c r="Q83" s="9">
        <f>IF(B83="","",IF(K83=Setup!$E$4,(N(L83)+N(N83))*Setup!$F$5,IF(K83=Setup!$E$5,N(L83)*Setup!$F$7,N(N83)*Setup!$F$9))+N(O83)*Setup!$F$11)</f>
        <v/>
      </c>
      <c r="R83" s="9">
        <f>IF(B83="","",P83+Q83)</f>
        <v/>
      </c>
      <c r="S83" s="9">
        <f>IF(A83="","",SUMIFS(Payments!$C$4:$C$1000,Payments!$A$4:$A$1000,A83))</f>
        <v/>
      </c>
      <c r="T83" s="9">
        <f>IF(B83="","",R83-S83)</f>
        <v/>
      </c>
      <c r="U83" s="10">
        <f>IF(OR(B83="",I83="Cancelled"),"",IF(OR(COUNTIFS($B$4:$B$303,B83,$D$4:$D$303,D83,$C$4:$C$303,C83,$I$4:$I$303,"&lt;&gt;Cancelled")&gt;1,AND(C83="Full day",COUNTIFS($B$4:$B$303,B83,$D$4:$D$303,D83,$I$4:$I$303,"&lt;&gt;Cancelled")&gt;1),AND(C83&lt;&gt;"Full day",COUNTIFS($B$4:$B$303,B83,$D$4:$D$303,D83,$C$4:$C$303,"Full day",$I$4:$I$303,"&lt;&gt;Cancelled")&gt;0)),"CLASH","OK"))</f>
        <v/>
      </c>
      <c r="V83" s="10">
        <f>IF(I83&lt;&gt;"Tentative hold","",IF(J83="","Add hold date",IF(TODAY()&gt;J83+Setup!$F$13,"HOLD EXPIRED: release","Hold live")))</f>
        <v/>
      </c>
      <c r="W83" s="6" t="n"/>
      <c r="X83" s="10">
        <f>IF(OR(B83="",I83="Cancelled"),"",TEXT(B83,"0")&amp;"|"&amp;D83)</f>
        <v/>
      </c>
    </row>
    <row r="84">
      <c r="A84" s="6" t="n"/>
      <c r="B84" s="7" t="n"/>
      <c r="C84" s="6" t="n"/>
      <c r="D84" s="6" t="n"/>
      <c r="E84" s="6" t="n"/>
      <c r="F84" s="6" t="n"/>
      <c r="G84" s="6" t="n"/>
      <c r="H84" s="6" t="n"/>
      <c r="I84" s="6" t="n"/>
      <c r="J84" s="7" t="n"/>
      <c r="K84" s="6" t="n"/>
      <c r="L84" s="8" t="n"/>
      <c r="M84" s="8" t="n"/>
      <c r="N84" s="9">
        <f>IF(H84="","",H84*M84)</f>
        <v/>
      </c>
      <c r="O84" s="8" t="n"/>
      <c r="P84" s="9">
        <f>IF(B84="","",N(L84)+N(N84)+N(O84))</f>
        <v/>
      </c>
      <c r="Q84" s="9">
        <f>IF(B84="","",IF(K84=Setup!$E$4,(N(L84)+N(N84))*Setup!$F$5,IF(K84=Setup!$E$5,N(L84)*Setup!$F$7,N(N84)*Setup!$F$9))+N(O84)*Setup!$F$11)</f>
        <v/>
      </c>
      <c r="R84" s="9">
        <f>IF(B84="","",P84+Q84)</f>
        <v/>
      </c>
      <c r="S84" s="9">
        <f>IF(A84="","",SUMIFS(Payments!$C$4:$C$1000,Payments!$A$4:$A$1000,A84))</f>
        <v/>
      </c>
      <c r="T84" s="9">
        <f>IF(B84="","",R84-S84)</f>
        <v/>
      </c>
      <c r="U84" s="10">
        <f>IF(OR(B84="",I84="Cancelled"),"",IF(OR(COUNTIFS($B$4:$B$303,B84,$D$4:$D$303,D84,$C$4:$C$303,C84,$I$4:$I$303,"&lt;&gt;Cancelled")&gt;1,AND(C84="Full day",COUNTIFS($B$4:$B$303,B84,$D$4:$D$303,D84,$I$4:$I$303,"&lt;&gt;Cancelled")&gt;1),AND(C84&lt;&gt;"Full day",COUNTIFS($B$4:$B$303,B84,$D$4:$D$303,D84,$C$4:$C$303,"Full day",$I$4:$I$303,"&lt;&gt;Cancelled")&gt;0)),"CLASH","OK"))</f>
        <v/>
      </c>
      <c r="V84" s="10">
        <f>IF(I84&lt;&gt;"Tentative hold","",IF(J84="","Add hold date",IF(TODAY()&gt;J84+Setup!$F$13,"HOLD EXPIRED: release","Hold live")))</f>
        <v/>
      </c>
      <c r="W84" s="6" t="n"/>
      <c r="X84" s="10">
        <f>IF(OR(B84="",I84="Cancelled"),"",TEXT(B84,"0")&amp;"|"&amp;D84)</f>
        <v/>
      </c>
    </row>
    <row r="85">
      <c r="A85" s="6" t="n"/>
      <c r="B85" s="7" t="n"/>
      <c r="C85" s="6" t="n"/>
      <c r="D85" s="6" t="n"/>
      <c r="E85" s="6" t="n"/>
      <c r="F85" s="6" t="n"/>
      <c r="G85" s="6" t="n"/>
      <c r="H85" s="6" t="n"/>
      <c r="I85" s="6" t="n"/>
      <c r="J85" s="7" t="n"/>
      <c r="K85" s="6" t="n"/>
      <c r="L85" s="8" t="n"/>
      <c r="M85" s="8" t="n"/>
      <c r="N85" s="9">
        <f>IF(H85="","",H85*M85)</f>
        <v/>
      </c>
      <c r="O85" s="8" t="n"/>
      <c r="P85" s="9">
        <f>IF(B85="","",N(L85)+N(N85)+N(O85))</f>
        <v/>
      </c>
      <c r="Q85" s="9">
        <f>IF(B85="","",IF(K85=Setup!$E$4,(N(L85)+N(N85))*Setup!$F$5,IF(K85=Setup!$E$5,N(L85)*Setup!$F$7,N(N85)*Setup!$F$9))+N(O85)*Setup!$F$11)</f>
        <v/>
      </c>
      <c r="R85" s="9">
        <f>IF(B85="","",P85+Q85)</f>
        <v/>
      </c>
      <c r="S85" s="9">
        <f>IF(A85="","",SUMIFS(Payments!$C$4:$C$1000,Payments!$A$4:$A$1000,A85))</f>
        <v/>
      </c>
      <c r="T85" s="9">
        <f>IF(B85="","",R85-S85)</f>
        <v/>
      </c>
      <c r="U85" s="10">
        <f>IF(OR(B85="",I85="Cancelled"),"",IF(OR(COUNTIFS($B$4:$B$303,B85,$D$4:$D$303,D85,$C$4:$C$303,C85,$I$4:$I$303,"&lt;&gt;Cancelled")&gt;1,AND(C85="Full day",COUNTIFS($B$4:$B$303,B85,$D$4:$D$303,D85,$I$4:$I$303,"&lt;&gt;Cancelled")&gt;1),AND(C85&lt;&gt;"Full day",COUNTIFS($B$4:$B$303,B85,$D$4:$D$303,D85,$C$4:$C$303,"Full day",$I$4:$I$303,"&lt;&gt;Cancelled")&gt;0)),"CLASH","OK"))</f>
        <v/>
      </c>
      <c r="V85" s="10">
        <f>IF(I85&lt;&gt;"Tentative hold","",IF(J85="","Add hold date",IF(TODAY()&gt;J85+Setup!$F$13,"HOLD EXPIRED: release","Hold live")))</f>
        <v/>
      </c>
      <c r="W85" s="6" t="n"/>
      <c r="X85" s="10">
        <f>IF(OR(B85="",I85="Cancelled"),"",TEXT(B85,"0")&amp;"|"&amp;D85)</f>
        <v/>
      </c>
    </row>
    <row r="86">
      <c r="A86" s="6" t="n"/>
      <c r="B86" s="7" t="n"/>
      <c r="C86" s="6" t="n"/>
      <c r="D86" s="6" t="n"/>
      <c r="E86" s="6" t="n"/>
      <c r="F86" s="6" t="n"/>
      <c r="G86" s="6" t="n"/>
      <c r="H86" s="6" t="n"/>
      <c r="I86" s="6" t="n"/>
      <c r="J86" s="7" t="n"/>
      <c r="K86" s="6" t="n"/>
      <c r="L86" s="8" t="n"/>
      <c r="M86" s="8" t="n"/>
      <c r="N86" s="9">
        <f>IF(H86="","",H86*M86)</f>
        <v/>
      </c>
      <c r="O86" s="8" t="n"/>
      <c r="P86" s="9">
        <f>IF(B86="","",N(L86)+N(N86)+N(O86))</f>
        <v/>
      </c>
      <c r="Q86" s="9">
        <f>IF(B86="","",IF(K86=Setup!$E$4,(N(L86)+N(N86))*Setup!$F$5,IF(K86=Setup!$E$5,N(L86)*Setup!$F$7,N(N86)*Setup!$F$9))+N(O86)*Setup!$F$11)</f>
        <v/>
      </c>
      <c r="R86" s="9">
        <f>IF(B86="","",P86+Q86)</f>
        <v/>
      </c>
      <c r="S86" s="9">
        <f>IF(A86="","",SUMIFS(Payments!$C$4:$C$1000,Payments!$A$4:$A$1000,A86))</f>
        <v/>
      </c>
      <c r="T86" s="9">
        <f>IF(B86="","",R86-S86)</f>
        <v/>
      </c>
      <c r="U86" s="10">
        <f>IF(OR(B86="",I86="Cancelled"),"",IF(OR(COUNTIFS($B$4:$B$303,B86,$D$4:$D$303,D86,$C$4:$C$303,C86,$I$4:$I$303,"&lt;&gt;Cancelled")&gt;1,AND(C86="Full day",COUNTIFS($B$4:$B$303,B86,$D$4:$D$303,D86,$I$4:$I$303,"&lt;&gt;Cancelled")&gt;1),AND(C86&lt;&gt;"Full day",COUNTIFS($B$4:$B$303,B86,$D$4:$D$303,D86,$C$4:$C$303,"Full day",$I$4:$I$303,"&lt;&gt;Cancelled")&gt;0)),"CLASH","OK"))</f>
        <v/>
      </c>
      <c r="V86" s="10">
        <f>IF(I86&lt;&gt;"Tentative hold","",IF(J86="","Add hold date",IF(TODAY()&gt;J86+Setup!$F$13,"HOLD EXPIRED: release","Hold live")))</f>
        <v/>
      </c>
      <c r="W86" s="6" t="n"/>
      <c r="X86" s="10">
        <f>IF(OR(B86="",I86="Cancelled"),"",TEXT(B86,"0")&amp;"|"&amp;D86)</f>
        <v/>
      </c>
    </row>
    <row r="87">
      <c r="A87" s="6" t="n"/>
      <c r="B87" s="7" t="n"/>
      <c r="C87" s="6" t="n"/>
      <c r="D87" s="6" t="n"/>
      <c r="E87" s="6" t="n"/>
      <c r="F87" s="6" t="n"/>
      <c r="G87" s="6" t="n"/>
      <c r="H87" s="6" t="n"/>
      <c r="I87" s="6" t="n"/>
      <c r="J87" s="7" t="n"/>
      <c r="K87" s="6" t="n"/>
      <c r="L87" s="8" t="n"/>
      <c r="M87" s="8" t="n"/>
      <c r="N87" s="9">
        <f>IF(H87="","",H87*M87)</f>
        <v/>
      </c>
      <c r="O87" s="8" t="n"/>
      <c r="P87" s="9">
        <f>IF(B87="","",N(L87)+N(N87)+N(O87))</f>
        <v/>
      </c>
      <c r="Q87" s="9">
        <f>IF(B87="","",IF(K87=Setup!$E$4,(N(L87)+N(N87))*Setup!$F$5,IF(K87=Setup!$E$5,N(L87)*Setup!$F$7,N(N87)*Setup!$F$9))+N(O87)*Setup!$F$11)</f>
        <v/>
      </c>
      <c r="R87" s="9">
        <f>IF(B87="","",P87+Q87)</f>
        <v/>
      </c>
      <c r="S87" s="9">
        <f>IF(A87="","",SUMIFS(Payments!$C$4:$C$1000,Payments!$A$4:$A$1000,A87))</f>
        <v/>
      </c>
      <c r="T87" s="9">
        <f>IF(B87="","",R87-S87)</f>
        <v/>
      </c>
      <c r="U87" s="10">
        <f>IF(OR(B87="",I87="Cancelled"),"",IF(OR(COUNTIFS($B$4:$B$303,B87,$D$4:$D$303,D87,$C$4:$C$303,C87,$I$4:$I$303,"&lt;&gt;Cancelled")&gt;1,AND(C87="Full day",COUNTIFS($B$4:$B$303,B87,$D$4:$D$303,D87,$I$4:$I$303,"&lt;&gt;Cancelled")&gt;1),AND(C87&lt;&gt;"Full day",COUNTIFS($B$4:$B$303,B87,$D$4:$D$303,D87,$C$4:$C$303,"Full day",$I$4:$I$303,"&lt;&gt;Cancelled")&gt;0)),"CLASH","OK"))</f>
        <v/>
      </c>
      <c r="V87" s="10">
        <f>IF(I87&lt;&gt;"Tentative hold","",IF(J87="","Add hold date",IF(TODAY()&gt;J87+Setup!$F$13,"HOLD EXPIRED: release","Hold live")))</f>
        <v/>
      </c>
      <c r="W87" s="6" t="n"/>
      <c r="X87" s="10">
        <f>IF(OR(B87="",I87="Cancelled"),"",TEXT(B87,"0")&amp;"|"&amp;D87)</f>
        <v/>
      </c>
    </row>
    <row r="88">
      <c r="A88" s="6" t="n"/>
      <c r="B88" s="7" t="n"/>
      <c r="C88" s="6" t="n"/>
      <c r="D88" s="6" t="n"/>
      <c r="E88" s="6" t="n"/>
      <c r="F88" s="6" t="n"/>
      <c r="G88" s="6" t="n"/>
      <c r="H88" s="6" t="n"/>
      <c r="I88" s="6" t="n"/>
      <c r="J88" s="7" t="n"/>
      <c r="K88" s="6" t="n"/>
      <c r="L88" s="8" t="n"/>
      <c r="M88" s="8" t="n"/>
      <c r="N88" s="9">
        <f>IF(H88="","",H88*M88)</f>
        <v/>
      </c>
      <c r="O88" s="8" t="n"/>
      <c r="P88" s="9">
        <f>IF(B88="","",N(L88)+N(N88)+N(O88))</f>
        <v/>
      </c>
      <c r="Q88" s="9">
        <f>IF(B88="","",IF(K88=Setup!$E$4,(N(L88)+N(N88))*Setup!$F$5,IF(K88=Setup!$E$5,N(L88)*Setup!$F$7,N(N88)*Setup!$F$9))+N(O88)*Setup!$F$11)</f>
        <v/>
      </c>
      <c r="R88" s="9">
        <f>IF(B88="","",P88+Q88)</f>
        <v/>
      </c>
      <c r="S88" s="9">
        <f>IF(A88="","",SUMIFS(Payments!$C$4:$C$1000,Payments!$A$4:$A$1000,A88))</f>
        <v/>
      </c>
      <c r="T88" s="9">
        <f>IF(B88="","",R88-S88)</f>
        <v/>
      </c>
      <c r="U88" s="10">
        <f>IF(OR(B88="",I88="Cancelled"),"",IF(OR(COUNTIFS($B$4:$B$303,B88,$D$4:$D$303,D88,$C$4:$C$303,C88,$I$4:$I$303,"&lt;&gt;Cancelled")&gt;1,AND(C88="Full day",COUNTIFS($B$4:$B$303,B88,$D$4:$D$303,D88,$I$4:$I$303,"&lt;&gt;Cancelled")&gt;1),AND(C88&lt;&gt;"Full day",COUNTIFS($B$4:$B$303,B88,$D$4:$D$303,D88,$C$4:$C$303,"Full day",$I$4:$I$303,"&lt;&gt;Cancelled")&gt;0)),"CLASH","OK"))</f>
        <v/>
      </c>
      <c r="V88" s="10">
        <f>IF(I88&lt;&gt;"Tentative hold","",IF(J88="","Add hold date",IF(TODAY()&gt;J88+Setup!$F$13,"HOLD EXPIRED: release","Hold live")))</f>
        <v/>
      </c>
      <c r="W88" s="6" t="n"/>
      <c r="X88" s="10">
        <f>IF(OR(B88="",I88="Cancelled"),"",TEXT(B88,"0")&amp;"|"&amp;D88)</f>
        <v/>
      </c>
    </row>
    <row r="89">
      <c r="A89" s="6" t="n"/>
      <c r="B89" s="7" t="n"/>
      <c r="C89" s="6" t="n"/>
      <c r="D89" s="6" t="n"/>
      <c r="E89" s="6" t="n"/>
      <c r="F89" s="6" t="n"/>
      <c r="G89" s="6" t="n"/>
      <c r="H89" s="6" t="n"/>
      <c r="I89" s="6" t="n"/>
      <c r="J89" s="7" t="n"/>
      <c r="K89" s="6" t="n"/>
      <c r="L89" s="8" t="n"/>
      <c r="M89" s="8" t="n"/>
      <c r="N89" s="9">
        <f>IF(H89="","",H89*M89)</f>
        <v/>
      </c>
      <c r="O89" s="8" t="n"/>
      <c r="P89" s="9">
        <f>IF(B89="","",N(L89)+N(N89)+N(O89))</f>
        <v/>
      </c>
      <c r="Q89" s="9">
        <f>IF(B89="","",IF(K89=Setup!$E$4,(N(L89)+N(N89))*Setup!$F$5,IF(K89=Setup!$E$5,N(L89)*Setup!$F$7,N(N89)*Setup!$F$9))+N(O89)*Setup!$F$11)</f>
        <v/>
      </c>
      <c r="R89" s="9">
        <f>IF(B89="","",P89+Q89)</f>
        <v/>
      </c>
      <c r="S89" s="9">
        <f>IF(A89="","",SUMIFS(Payments!$C$4:$C$1000,Payments!$A$4:$A$1000,A89))</f>
        <v/>
      </c>
      <c r="T89" s="9">
        <f>IF(B89="","",R89-S89)</f>
        <v/>
      </c>
      <c r="U89" s="10">
        <f>IF(OR(B89="",I89="Cancelled"),"",IF(OR(COUNTIFS($B$4:$B$303,B89,$D$4:$D$303,D89,$C$4:$C$303,C89,$I$4:$I$303,"&lt;&gt;Cancelled")&gt;1,AND(C89="Full day",COUNTIFS($B$4:$B$303,B89,$D$4:$D$303,D89,$I$4:$I$303,"&lt;&gt;Cancelled")&gt;1),AND(C89&lt;&gt;"Full day",COUNTIFS($B$4:$B$303,B89,$D$4:$D$303,D89,$C$4:$C$303,"Full day",$I$4:$I$303,"&lt;&gt;Cancelled")&gt;0)),"CLASH","OK"))</f>
        <v/>
      </c>
      <c r="V89" s="10">
        <f>IF(I89&lt;&gt;"Tentative hold","",IF(J89="","Add hold date",IF(TODAY()&gt;J89+Setup!$F$13,"HOLD EXPIRED: release","Hold live")))</f>
        <v/>
      </c>
      <c r="W89" s="6" t="n"/>
      <c r="X89" s="10">
        <f>IF(OR(B89="",I89="Cancelled"),"",TEXT(B89,"0")&amp;"|"&amp;D89)</f>
        <v/>
      </c>
    </row>
    <row r="90">
      <c r="A90" s="6" t="n"/>
      <c r="B90" s="7" t="n"/>
      <c r="C90" s="6" t="n"/>
      <c r="D90" s="6" t="n"/>
      <c r="E90" s="6" t="n"/>
      <c r="F90" s="6" t="n"/>
      <c r="G90" s="6" t="n"/>
      <c r="H90" s="6" t="n"/>
      <c r="I90" s="6" t="n"/>
      <c r="J90" s="7" t="n"/>
      <c r="K90" s="6" t="n"/>
      <c r="L90" s="8" t="n"/>
      <c r="M90" s="8" t="n"/>
      <c r="N90" s="9">
        <f>IF(H90="","",H90*M90)</f>
        <v/>
      </c>
      <c r="O90" s="8" t="n"/>
      <c r="P90" s="9">
        <f>IF(B90="","",N(L90)+N(N90)+N(O90))</f>
        <v/>
      </c>
      <c r="Q90" s="9">
        <f>IF(B90="","",IF(K90=Setup!$E$4,(N(L90)+N(N90))*Setup!$F$5,IF(K90=Setup!$E$5,N(L90)*Setup!$F$7,N(N90)*Setup!$F$9))+N(O90)*Setup!$F$11)</f>
        <v/>
      </c>
      <c r="R90" s="9">
        <f>IF(B90="","",P90+Q90)</f>
        <v/>
      </c>
      <c r="S90" s="9">
        <f>IF(A90="","",SUMIFS(Payments!$C$4:$C$1000,Payments!$A$4:$A$1000,A90))</f>
        <v/>
      </c>
      <c r="T90" s="9">
        <f>IF(B90="","",R90-S90)</f>
        <v/>
      </c>
      <c r="U90" s="10">
        <f>IF(OR(B90="",I90="Cancelled"),"",IF(OR(COUNTIFS($B$4:$B$303,B90,$D$4:$D$303,D90,$C$4:$C$303,C90,$I$4:$I$303,"&lt;&gt;Cancelled")&gt;1,AND(C90="Full day",COUNTIFS($B$4:$B$303,B90,$D$4:$D$303,D90,$I$4:$I$303,"&lt;&gt;Cancelled")&gt;1),AND(C90&lt;&gt;"Full day",COUNTIFS($B$4:$B$303,B90,$D$4:$D$303,D90,$C$4:$C$303,"Full day",$I$4:$I$303,"&lt;&gt;Cancelled")&gt;0)),"CLASH","OK"))</f>
        <v/>
      </c>
      <c r="V90" s="10">
        <f>IF(I90&lt;&gt;"Tentative hold","",IF(J90="","Add hold date",IF(TODAY()&gt;J90+Setup!$F$13,"HOLD EXPIRED: release","Hold live")))</f>
        <v/>
      </c>
      <c r="W90" s="6" t="n"/>
      <c r="X90" s="10">
        <f>IF(OR(B90="",I90="Cancelled"),"",TEXT(B90,"0")&amp;"|"&amp;D90)</f>
        <v/>
      </c>
    </row>
    <row r="91">
      <c r="A91" s="6" t="n"/>
      <c r="B91" s="7" t="n"/>
      <c r="C91" s="6" t="n"/>
      <c r="D91" s="6" t="n"/>
      <c r="E91" s="6" t="n"/>
      <c r="F91" s="6" t="n"/>
      <c r="G91" s="6" t="n"/>
      <c r="H91" s="6" t="n"/>
      <c r="I91" s="6" t="n"/>
      <c r="J91" s="7" t="n"/>
      <c r="K91" s="6" t="n"/>
      <c r="L91" s="8" t="n"/>
      <c r="M91" s="8" t="n"/>
      <c r="N91" s="9">
        <f>IF(H91="","",H91*M91)</f>
        <v/>
      </c>
      <c r="O91" s="8" t="n"/>
      <c r="P91" s="9">
        <f>IF(B91="","",N(L91)+N(N91)+N(O91))</f>
        <v/>
      </c>
      <c r="Q91" s="9">
        <f>IF(B91="","",IF(K91=Setup!$E$4,(N(L91)+N(N91))*Setup!$F$5,IF(K91=Setup!$E$5,N(L91)*Setup!$F$7,N(N91)*Setup!$F$9))+N(O91)*Setup!$F$11)</f>
        <v/>
      </c>
      <c r="R91" s="9">
        <f>IF(B91="","",P91+Q91)</f>
        <v/>
      </c>
      <c r="S91" s="9">
        <f>IF(A91="","",SUMIFS(Payments!$C$4:$C$1000,Payments!$A$4:$A$1000,A91))</f>
        <v/>
      </c>
      <c r="T91" s="9">
        <f>IF(B91="","",R91-S91)</f>
        <v/>
      </c>
      <c r="U91" s="10">
        <f>IF(OR(B91="",I91="Cancelled"),"",IF(OR(COUNTIFS($B$4:$B$303,B91,$D$4:$D$303,D91,$C$4:$C$303,C91,$I$4:$I$303,"&lt;&gt;Cancelled")&gt;1,AND(C91="Full day",COUNTIFS($B$4:$B$303,B91,$D$4:$D$303,D91,$I$4:$I$303,"&lt;&gt;Cancelled")&gt;1),AND(C91&lt;&gt;"Full day",COUNTIFS($B$4:$B$303,B91,$D$4:$D$303,D91,$C$4:$C$303,"Full day",$I$4:$I$303,"&lt;&gt;Cancelled")&gt;0)),"CLASH","OK"))</f>
        <v/>
      </c>
      <c r="V91" s="10">
        <f>IF(I91&lt;&gt;"Tentative hold","",IF(J91="","Add hold date",IF(TODAY()&gt;J91+Setup!$F$13,"HOLD EXPIRED: release","Hold live")))</f>
        <v/>
      </c>
      <c r="W91" s="6" t="n"/>
      <c r="X91" s="10">
        <f>IF(OR(B91="",I91="Cancelled"),"",TEXT(B91,"0")&amp;"|"&amp;D91)</f>
        <v/>
      </c>
    </row>
    <row r="92">
      <c r="A92" s="6" t="n"/>
      <c r="B92" s="7" t="n"/>
      <c r="C92" s="6" t="n"/>
      <c r="D92" s="6" t="n"/>
      <c r="E92" s="6" t="n"/>
      <c r="F92" s="6" t="n"/>
      <c r="G92" s="6" t="n"/>
      <c r="H92" s="6" t="n"/>
      <c r="I92" s="6" t="n"/>
      <c r="J92" s="7" t="n"/>
      <c r="K92" s="6" t="n"/>
      <c r="L92" s="8" t="n"/>
      <c r="M92" s="8" t="n"/>
      <c r="N92" s="9">
        <f>IF(H92="","",H92*M92)</f>
        <v/>
      </c>
      <c r="O92" s="8" t="n"/>
      <c r="P92" s="9">
        <f>IF(B92="","",N(L92)+N(N92)+N(O92))</f>
        <v/>
      </c>
      <c r="Q92" s="9">
        <f>IF(B92="","",IF(K92=Setup!$E$4,(N(L92)+N(N92))*Setup!$F$5,IF(K92=Setup!$E$5,N(L92)*Setup!$F$7,N(N92)*Setup!$F$9))+N(O92)*Setup!$F$11)</f>
        <v/>
      </c>
      <c r="R92" s="9">
        <f>IF(B92="","",P92+Q92)</f>
        <v/>
      </c>
      <c r="S92" s="9">
        <f>IF(A92="","",SUMIFS(Payments!$C$4:$C$1000,Payments!$A$4:$A$1000,A92))</f>
        <v/>
      </c>
      <c r="T92" s="9">
        <f>IF(B92="","",R92-S92)</f>
        <v/>
      </c>
      <c r="U92" s="10">
        <f>IF(OR(B92="",I92="Cancelled"),"",IF(OR(COUNTIFS($B$4:$B$303,B92,$D$4:$D$303,D92,$C$4:$C$303,C92,$I$4:$I$303,"&lt;&gt;Cancelled")&gt;1,AND(C92="Full day",COUNTIFS($B$4:$B$303,B92,$D$4:$D$303,D92,$I$4:$I$303,"&lt;&gt;Cancelled")&gt;1),AND(C92&lt;&gt;"Full day",COUNTIFS($B$4:$B$303,B92,$D$4:$D$303,D92,$C$4:$C$303,"Full day",$I$4:$I$303,"&lt;&gt;Cancelled")&gt;0)),"CLASH","OK"))</f>
        <v/>
      </c>
      <c r="V92" s="10">
        <f>IF(I92&lt;&gt;"Tentative hold","",IF(J92="","Add hold date",IF(TODAY()&gt;J92+Setup!$F$13,"HOLD EXPIRED: release","Hold live")))</f>
        <v/>
      </c>
      <c r="W92" s="6" t="n"/>
      <c r="X92" s="10">
        <f>IF(OR(B92="",I92="Cancelled"),"",TEXT(B92,"0")&amp;"|"&amp;D92)</f>
        <v/>
      </c>
    </row>
    <row r="93">
      <c r="A93" s="6" t="n"/>
      <c r="B93" s="7" t="n"/>
      <c r="C93" s="6" t="n"/>
      <c r="D93" s="6" t="n"/>
      <c r="E93" s="6" t="n"/>
      <c r="F93" s="6" t="n"/>
      <c r="G93" s="6" t="n"/>
      <c r="H93" s="6" t="n"/>
      <c r="I93" s="6" t="n"/>
      <c r="J93" s="7" t="n"/>
      <c r="K93" s="6" t="n"/>
      <c r="L93" s="8" t="n"/>
      <c r="M93" s="8" t="n"/>
      <c r="N93" s="9">
        <f>IF(H93="","",H93*M93)</f>
        <v/>
      </c>
      <c r="O93" s="8" t="n"/>
      <c r="P93" s="9">
        <f>IF(B93="","",N(L93)+N(N93)+N(O93))</f>
        <v/>
      </c>
      <c r="Q93" s="9">
        <f>IF(B93="","",IF(K93=Setup!$E$4,(N(L93)+N(N93))*Setup!$F$5,IF(K93=Setup!$E$5,N(L93)*Setup!$F$7,N(N93)*Setup!$F$9))+N(O93)*Setup!$F$11)</f>
        <v/>
      </c>
      <c r="R93" s="9">
        <f>IF(B93="","",P93+Q93)</f>
        <v/>
      </c>
      <c r="S93" s="9">
        <f>IF(A93="","",SUMIFS(Payments!$C$4:$C$1000,Payments!$A$4:$A$1000,A93))</f>
        <v/>
      </c>
      <c r="T93" s="9">
        <f>IF(B93="","",R93-S93)</f>
        <v/>
      </c>
      <c r="U93" s="10">
        <f>IF(OR(B93="",I93="Cancelled"),"",IF(OR(COUNTIFS($B$4:$B$303,B93,$D$4:$D$303,D93,$C$4:$C$303,C93,$I$4:$I$303,"&lt;&gt;Cancelled")&gt;1,AND(C93="Full day",COUNTIFS($B$4:$B$303,B93,$D$4:$D$303,D93,$I$4:$I$303,"&lt;&gt;Cancelled")&gt;1),AND(C93&lt;&gt;"Full day",COUNTIFS($B$4:$B$303,B93,$D$4:$D$303,D93,$C$4:$C$303,"Full day",$I$4:$I$303,"&lt;&gt;Cancelled")&gt;0)),"CLASH","OK"))</f>
        <v/>
      </c>
      <c r="V93" s="10">
        <f>IF(I93&lt;&gt;"Tentative hold","",IF(J93="","Add hold date",IF(TODAY()&gt;J93+Setup!$F$13,"HOLD EXPIRED: release","Hold live")))</f>
        <v/>
      </c>
      <c r="W93" s="6" t="n"/>
      <c r="X93" s="10">
        <f>IF(OR(B93="",I93="Cancelled"),"",TEXT(B93,"0")&amp;"|"&amp;D93)</f>
        <v/>
      </c>
    </row>
    <row r="94">
      <c r="A94" s="6" t="n"/>
      <c r="B94" s="7" t="n"/>
      <c r="C94" s="6" t="n"/>
      <c r="D94" s="6" t="n"/>
      <c r="E94" s="6" t="n"/>
      <c r="F94" s="6" t="n"/>
      <c r="G94" s="6" t="n"/>
      <c r="H94" s="6" t="n"/>
      <c r="I94" s="6" t="n"/>
      <c r="J94" s="7" t="n"/>
      <c r="K94" s="6" t="n"/>
      <c r="L94" s="8" t="n"/>
      <c r="M94" s="8" t="n"/>
      <c r="N94" s="9">
        <f>IF(H94="","",H94*M94)</f>
        <v/>
      </c>
      <c r="O94" s="8" t="n"/>
      <c r="P94" s="9">
        <f>IF(B94="","",N(L94)+N(N94)+N(O94))</f>
        <v/>
      </c>
      <c r="Q94" s="9">
        <f>IF(B94="","",IF(K94=Setup!$E$4,(N(L94)+N(N94))*Setup!$F$5,IF(K94=Setup!$E$5,N(L94)*Setup!$F$7,N(N94)*Setup!$F$9))+N(O94)*Setup!$F$11)</f>
        <v/>
      </c>
      <c r="R94" s="9">
        <f>IF(B94="","",P94+Q94)</f>
        <v/>
      </c>
      <c r="S94" s="9">
        <f>IF(A94="","",SUMIFS(Payments!$C$4:$C$1000,Payments!$A$4:$A$1000,A94))</f>
        <v/>
      </c>
      <c r="T94" s="9">
        <f>IF(B94="","",R94-S94)</f>
        <v/>
      </c>
      <c r="U94" s="10">
        <f>IF(OR(B94="",I94="Cancelled"),"",IF(OR(COUNTIFS($B$4:$B$303,B94,$D$4:$D$303,D94,$C$4:$C$303,C94,$I$4:$I$303,"&lt;&gt;Cancelled")&gt;1,AND(C94="Full day",COUNTIFS($B$4:$B$303,B94,$D$4:$D$303,D94,$I$4:$I$303,"&lt;&gt;Cancelled")&gt;1),AND(C94&lt;&gt;"Full day",COUNTIFS($B$4:$B$303,B94,$D$4:$D$303,D94,$C$4:$C$303,"Full day",$I$4:$I$303,"&lt;&gt;Cancelled")&gt;0)),"CLASH","OK"))</f>
        <v/>
      </c>
      <c r="V94" s="10">
        <f>IF(I94&lt;&gt;"Tentative hold","",IF(J94="","Add hold date",IF(TODAY()&gt;J94+Setup!$F$13,"HOLD EXPIRED: release","Hold live")))</f>
        <v/>
      </c>
      <c r="W94" s="6" t="n"/>
      <c r="X94" s="10">
        <f>IF(OR(B94="",I94="Cancelled"),"",TEXT(B94,"0")&amp;"|"&amp;D94)</f>
        <v/>
      </c>
    </row>
    <row r="95">
      <c r="A95" s="6" t="n"/>
      <c r="B95" s="7" t="n"/>
      <c r="C95" s="6" t="n"/>
      <c r="D95" s="6" t="n"/>
      <c r="E95" s="6" t="n"/>
      <c r="F95" s="6" t="n"/>
      <c r="G95" s="6" t="n"/>
      <c r="H95" s="6" t="n"/>
      <c r="I95" s="6" t="n"/>
      <c r="J95" s="7" t="n"/>
      <c r="K95" s="6" t="n"/>
      <c r="L95" s="8" t="n"/>
      <c r="M95" s="8" t="n"/>
      <c r="N95" s="9">
        <f>IF(H95="","",H95*M95)</f>
        <v/>
      </c>
      <c r="O95" s="8" t="n"/>
      <c r="P95" s="9">
        <f>IF(B95="","",N(L95)+N(N95)+N(O95))</f>
        <v/>
      </c>
      <c r="Q95" s="9">
        <f>IF(B95="","",IF(K95=Setup!$E$4,(N(L95)+N(N95))*Setup!$F$5,IF(K95=Setup!$E$5,N(L95)*Setup!$F$7,N(N95)*Setup!$F$9))+N(O95)*Setup!$F$11)</f>
        <v/>
      </c>
      <c r="R95" s="9">
        <f>IF(B95="","",P95+Q95)</f>
        <v/>
      </c>
      <c r="S95" s="9">
        <f>IF(A95="","",SUMIFS(Payments!$C$4:$C$1000,Payments!$A$4:$A$1000,A95))</f>
        <v/>
      </c>
      <c r="T95" s="9">
        <f>IF(B95="","",R95-S95)</f>
        <v/>
      </c>
      <c r="U95" s="10">
        <f>IF(OR(B95="",I95="Cancelled"),"",IF(OR(COUNTIFS($B$4:$B$303,B95,$D$4:$D$303,D95,$C$4:$C$303,C95,$I$4:$I$303,"&lt;&gt;Cancelled")&gt;1,AND(C95="Full day",COUNTIFS($B$4:$B$303,B95,$D$4:$D$303,D95,$I$4:$I$303,"&lt;&gt;Cancelled")&gt;1),AND(C95&lt;&gt;"Full day",COUNTIFS($B$4:$B$303,B95,$D$4:$D$303,D95,$C$4:$C$303,"Full day",$I$4:$I$303,"&lt;&gt;Cancelled")&gt;0)),"CLASH","OK"))</f>
        <v/>
      </c>
      <c r="V95" s="10">
        <f>IF(I95&lt;&gt;"Tentative hold","",IF(J95="","Add hold date",IF(TODAY()&gt;J95+Setup!$F$13,"HOLD EXPIRED: release","Hold live")))</f>
        <v/>
      </c>
      <c r="W95" s="6" t="n"/>
      <c r="X95" s="10">
        <f>IF(OR(B95="",I95="Cancelled"),"",TEXT(B95,"0")&amp;"|"&amp;D95)</f>
        <v/>
      </c>
    </row>
    <row r="96">
      <c r="A96" s="6" t="n"/>
      <c r="B96" s="7" t="n"/>
      <c r="C96" s="6" t="n"/>
      <c r="D96" s="6" t="n"/>
      <c r="E96" s="6" t="n"/>
      <c r="F96" s="6" t="n"/>
      <c r="G96" s="6" t="n"/>
      <c r="H96" s="6" t="n"/>
      <c r="I96" s="6" t="n"/>
      <c r="J96" s="7" t="n"/>
      <c r="K96" s="6" t="n"/>
      <c r="L96" s="8" t="n"/>
      <c r="M96" s="8" t="n"/>
      <c r="N96" s="9">
        <f>IF(H96="","",H96*M96)</f>
        <v/>
      </c>
      <c r="O96" s="8" t="n"/>
      <c r="P96" s="9">
        <f>IF(B96="","",N(L96)+N(N96)+N(O96))</f>
        <v/>
      </c>
      <c r="Q96" s="9">
        <f>IF(B96="","",IF(K96=Setup!$E$4,(N(L96)+N(N96))*Setup!$F$5,IF(K96=Setup!$E$5,N(L96)*Setup!$F$7,N(N96)*Setup!$F$9))+N(O96)*Setup!$F$11)</f>
        <v/>
      </c>
      <c r="R96" s="9">
        <f>IF(B96="","",P96+Q96)</f>
        <v/>
      </c>
      <c r="S96" s="9">
        <f>IF(A96="","",SUMIFS(Payments!$C$4:$C$1000,Payments!$A$4:$A$1000,A96))</f>
        <v/>
      </c>
      <c r="T96" s="9">
        <f>IF(B96="","",R96-S96)</f>
        <v/>
      </c>
      <c r="U96" s="10">
        <f>IF(OR(B96="",I96="Cancelled"),"",IF(OR(COUNTIFS($B$4:$B$303,B96,$D$4:$D$303,D96,$C$4:$C$303,C96,$I$4:$I$303,"&lt;&gt;Cancelled")&gt;1,AND(C96="Full day",COUNTIFS($B$4:$B$303,B96,$D$4:$D$303,D96,$I$4:$I$303,"&lt;&gt;Cancelled")&gt;1),AND(C96&lt;&gt;"Full day",COUNTIFS($B$4:$B$303,B96,$D$4:$D$303,D96,$C$4:$C$303,"Full day",$I$4:$I$303,"&lt;&gt;Cancelled")&gt;0)),"CLASH","OK"))</f>
        <v/>
      </c>
      <c r="V96" s="10">
        <f>IF(I96&lt;&gt;"Tentative hold","",IF(J96="","Add hold date",IF(TODAY()&gt;J96+Setup!$F$13,"HOLD EXPIRED: release","Hold live")))</f>
        <v/>
      </c>
      <c r="W96" s="6" t="n"/>
      <c r="X96" s="10">
        <f>IF(OR(B96="",I96="Cancelled"),"",TEXT(B96,"0")&amp;"|"&amp;D96)</f>
        <v/>
      </c>
    </row>
    <row r="97">
      <c r="A97" s="6" t="n"/>
      <c r="B97" s="7" t="n"/>
      <c r="C97" s="6" t="n"/>
      <c r="D97" s="6" t="n"/>
      <c r="E97" s="6" t="n"/>
      <c r="F97" s="6" t="n"/>
      <c r="G97" s="6" t="n"/>
      <c r="H97" s="6" t="n"/>
      <c r="I97" s="6" t="n"/>
      <c r="J97" s="7" t="n"/>
      <c r="K97" s="6" t="n"/>
      <c r="L97" s="8" t="n"/>
      <c r="M97" s="8" t="n"/>
      <c r="N97" s="9">
        <f>IF(H97="","",H97*M97)</f>
        <v/>
      </c>
      <c r="O97" s="8" t="n"/>
      <c r="P97" s="9">
        <f>IF(B97="","",N(L97)+N(N97)+N(O97))</f>
        <v/>
      </c>
      <c r="Q97" s="9">
        <f>IF(B97="","",IF(K97=Setup!$E$4,(N(L97)+N(N97))*Setup!$F$5,IF(K97=Setup!$E$5,N(L97)*Setup!$F$7,N(N97)*Setup!$F$9))+N(O97)*Setup!$F$11)</f>
        <v/>
      </c>
      <c r="R97" s="9">
        <f>IF(B97="","",P97+Q97)</f>
        <v/>
      </c>
      <c r="S97" s="9">
        <f>IF(A97="","",SUMIFS(Payments!$C$4:$C$1000,Payments!$A$4:$A$1000,A97))</f>
        <v/>
      </c>
      <c r="T97" s="9">
        <f>IF(B97="","",R97-S97)</f>
        <v/>
      </c>
      <c r="U97" s="10">
        <f>IF(OR(B97="",I97="Cancelled"),"",IF(OR(COUNTIFS($B$4:$B$303,B97,$D$4:$D$303,D97,$C$4:$C$303,C97,$I$4:$I$303,"&lt;&gt;Cancelled")&gt;1,AND(C97="Full day",COUNTIFS($B$4:$B$303,B97,$D$4:$D$303,D97,$I$4:$I$303,"&lt;&gt;Cancelled")&gt;1),AND(C97&lt;&gt;"Full day",COUNTIFS($B$4:$B$303,B97,$D$4:$D$303,D97,$C$4:$C$303,"Full day",$I$4:$I$303,"&lt;&gt;Cancelled")&gt;0)),"CLASH","OK"))</f>
        <v/>
      </c>
      <c r="V97" s="10">
        <f>IF(I97&lt;&gt;"Tentative hold","",IF(J97="","Add hold date",IF(TODAY()&gt;J97+Setup!$F$13,"HOLD EXPIRED: release","Hold live")))</f>
        <v/>
      </c>
      <c r="W97" s="6" t="n"/>
      <c r="X97" s="10">
        <f>IF(OR(B97="",I97="Cancelled"),"",TEXT(B97,"0")&amp;"|"&amp;D97)</f>
        <v/>
      </c>
    </row>
    <row r="98">
      <c r="A98" s="6" t="n"/>
      <c r="B98" s="7" t="n"/>
      <c r="C98" s="6" t="n"/>
      <c r="D98" s="6" t="n"/>
      <c r="E98" s="6" t="n"/>
      <c r="F98" s="6" t="n"/>
      <c r="G98" s="6" t="n"/>
      <c r="H98" s="6" t="n"/>
      <c r="I98" s="6" t="n"/>
      <c r="J98" s="7" t="n"/>
      <c r="K98" s="6" t="n"/>
      <c r="L98" s="8" t="n"/>
      <c r="M98" s="8" t="n"/>
      <c r="N98" s="9">
        <f>IF(H98="","",H98*M98)</f>
        <v/>
      </c>
      <c r="O98" s="8" t="n"/>
      <c r="P98" s="9">
        <f>IF(B98="","",N(L98)+N(N98)+N(O98))</f>
        <v/>
      </c>
      <c r="Q98" s="9">
        <f>IF(B98="","",IF(K98=Setup!$E$4,(N(L98)+N(N98))*Setup!$F$5,IF(K98=Setup!$E$5,N(L98)*Setup!$F$7,N(N98)*Setup!$F$9))+N(O98)*Setup!$F$11)</f>
        <v/>
      </c>
      <c r="R98" s="9">
        <f>IF(B98="","",P98+Q98)</f>
        <v/>
      </c>
      <c r="S98" s="9">
        <f>IF(A98="","",SUMIFS(Payments!$C$4:$C$1000,Payments!$A$4:$A$1000,A98))</f>
        <v/>
      </c>
      <c r="T98" s="9">
        <f>IF(B98="","",R98-S98)</f>
        <v/>
      </c>
      <c r="U98" s="10">
        <f>IF(OR(B98="",I98="Cancelled"),"",IF(OR(COUNTIFS($B$4:$B$303,B98,$D$4:$D$303,D98,$C$4:$C$303,C98,$I$4:$I$303,"&lt;&gt;Cancelled")&gt;1,AND(C98="Full day",COUNTIFS($B$4:$B$303,B98,$D$4:$D$303,D98,$I$4:$I$303,"&lt;&gt;Cancelled")&gt;1),AND(C98&lt;&gt;"Full day",COUNTIFS($B$4:$B$303,B98,$D$4:$D$303,D98,$C$4:$C$303,"Full day",$I$4:$I$303,"&lt;&gt;Cancelled")&gt;0)),"CLASH","OK"))</f>
        <v/>
      </c>
      <c r="V98" s="10">
        <f>IF(I98&lt;&gt;"Tentative hold","",IF(J98="","Add hold date",IF(TODAY()&gt;J98+Setup!$F$13,"HOLD EXPIRED: release","Hold live")))</f>
        <v/>
      </c>
      <c r="W98" s="6" t="n"/>
      <c r="X98" s="10">
        <f>IF(OR(B98="",I98="Cancelled"),"",TEXT(B98,"0")&amp;"|"&amp;D98)</f>
        <v/>
      </c>
    </row>
    <row r="99">
      <c r="A99" s="6" t="n"/>
      <c r="B99" s="7" t="n"/>
      <c r="C99" s="6" t="n"/>
      <c r="D99" s="6" t="n"/>
      <c r="E99" s="6" t="n"/>
      <c r="F99" s="6" t="n"/>
      <c r="G99" s="6" t="n"/>
      <c r="H99" s="6" t="n"/>
      <c r="I99" s="6" t="n"/>
      <c r="J99" s="7" t="n"/>
      <c r="K99" s="6" t="n"/>
      <c r="L99" s="8" t="n"/>
      <c r="M99" s="8" t="n"/>
      <c r="N99" s="9">
        <f>IF(H99="","",H99*M99)</f>
        <v/>
      </c>
      <c r="O99" s="8" t="n"/>
      <c r="P99" s="9">
        <f>IF(B99="","",N(L99)+N(N99)+N(O99))</f>
        <v/>
      </c>
      <c r="Q99" s="9">
        <f>IF(B99="","",IF(K99=Setup!$E$4,(N(L99)+N(N99))*Setup!$F$5,IF(K99=Setup!$E$5,N(L99)*Setup!$F$7,N(N99)*Setup!$F$9))+N(O99)*Setup!$F$11)</f>
        <v/>
      </c>
      <c r="R99" s="9">
        <f>IF(B99="","",P99+Q99)</f>
        <v/>
      </c>
      <c r="S99" s="9">
        <f>IF(A99="","",SUMIFS(Payments!$C$4:$C$1000,Payments!$A$4:$A$1000,A99))</f>
        <v/>
      </c>
      <c r="T99" s="9">
        <f>IF(B99="","",R99-S99)</f>
        <v/>
      </c>
      <c r="U99" s="10">
        <f>IF(OR(B99="",I99="Cancelled"),"",IF(OR(COUNTIFS($B$4:$B$303,B99,$D$4:$D$303,D99,$C$4:$C$303,C99,$I$4:$I$303,"&lt;&gt;Cancelled")&gt;1,AND(C99="Full day",COUNTIFS($B$4:$B$303,B99,$D$4:$D$303,D99,$I$4:$I$303,"&lt;&gt;Cancelled")&gt;1),AND(C99&lt;&gt;"Full day",COUNTIFS($B$4:$B$303,B99,$D$4:$D$303,D99,$C$4:$C$303,"Full day",$I$4:$I$303,"&lt;&gt;Cancelled")&gt;0)),"CLASH","OK"))</f>
        <v/>
      </c>
      <c r="V99" s="10">
        <f>IF(I99&lt;&gt;"Tentative hold","",IF(J99="","Add hold date",IF(TODAY()&gt;J99+Setup!$F$13,"HOLD EXPIRED: release","Hold live")))</f>
        <v/>
      </c>
      <c r="W99" s="6" t="n"/>
      <c r="X99" s="10">
        <f>IF(OR(B99="",I99="Cancelled"),"",TEXT(B99,"0")&amp;"|"&amp;D99)</f>
        <v/>
      </c>
    </row>
    <row r="100">
      <c r="A100" s="6" t="n"/>
      <c r="B100" s="7" t="n"/>
      <c r="C100" s="6" t="n"/>
      <c r="D100" s="6" t="n"/>
      <c r="E100" s="6" t="n"/>
      <c r="F100" s="6" t="n"/>
      <c r="G100" s="6" t="n"/>
      <c r="H100" s="6" t="n"/>
      <c r="I100" s="6" t="n"/>
      <c r="J100" s="7" t="n"/>
      <c r="K100" s="6" t="n"/>
      <c r="L100" s="8" t="n"/>
      <c r="M100" s="8" t="n"/>
      <c r="N100" s="9">
        <f>IF(H100="","",H100*M100)</f>
        <v/>
      </c>
      <c r="O100" s="8" t="n"/>
      <c r="P100" s="9">
        <f>IF(B100="","",N(L100)+N(N100)+N(O100))</f>
        <v/>
      </c>
      <c r="Q100" s="9">
        <f>IF(B100="","",IF(K100=Setup!$E$4,(N(L100)+N(N100))*Setup!$F$5,IF(K100=Setup!$E$5,N(L100)*Setup!$F$7,N(N100)*Setup!$F$9))+N(O100)*Setup!$F$11)</f>
        <v/>
      </c>
      <c r="R100" s="9">
        <f>IF(B100="","",P100+Q100)</f>
        <v/>
      </c>
      <c r="S100" s="9">
        <f>IF(A100="","",SUMIFS(Payments!$C$4:$C$1000,Payments!$A$4:$A$1000,A100))</f>
        <v/>
      </c>
      <c r="T100" s="9">
        <f>IF(B100="","",R100-S100)</f>
        <v/>
      </c>
      <c r="U100" s="10">
        <f>IF(OR(B100="",I100="Cancelled"),"",IF(OR(COUNTIFS($B$4:$B$303,B100,$D$4:$D$303,D100,$C$4:$C$303,C100,$I$4:$I$303,"&lt;&gt;Cancelled")&gt;1,AND(C100="Full day",COUNTIFS($B$4:$B$303,B100,$D$4:$D$303,D100,$I$4:$I$303,"&lt;&gt;Cancelled")&gt;1),AND(C100&lt;&gt;"Full day",COUNTIFS($B$4:$B$303,B100,$D$4:$D$303,D100,$C$4:$C$303,"Full day",$I$4:$I$303,"&lt;&gt;Cancelled")&gt;0)),"CLASH","OK"))</f>
        <v/>
      </c>
      <c r="V100" s="10">
        <f>IF(I100&lt;&gt;"Tentative hold","",IF(J100="","Add hold date",IF(TODAY()&gt;J100+Setup!$F$13,"HOLD EXPIRED: release","Hold live")))</f>
        <v/>
      </c>
      <c r="W100" s="6" t="n"/>
      <c r="X100" s="10">
        <f>IF(OR(B100="",I100="Cancelled"),"",TEXT(B100,"0")&amp;"|"&amp;D100)</f>
        <v/>
      </c>
    </row>
    <row r="101">
      <c r="A101" s="6" t="n"/>
      <c r="B101" s="7" t="n"/>
      <c r="C101" s="6" t="n"/>
      <c r="D101" s="6" t="n"/>
      <c r="E101" s="6" t="n"/>
      <c r="F101" s="6" t="n"/>
      <c r="G101" s="6" t="n"/>
      <c r="H101" s="6" t="n"/>
      <c r="I101" s="6" t="n"/>
      <c r="J101" s="7" t="n"/>
      <c r="K101" s="6" t="n"/>
      <c r="L101" s="8" t="n"/>
      <c r="M101" s="8" t="n"/>
      <c r="N101" s="9">
        <f>IF(H101="","",H101*M101)</f>
        <v/>
      </c>
      <c r="O101" s="8" t="n"/>
      <c r="P101" s="9">
        <f>IF(B101="","",N(L101)+N(N101)+N(O101))</f>
        <v/>
      </c>
      <c r="Q101" s="9">
        <f>IF(B101="","",IF(K101=Setup!$E$4,(N(L101)+N(N101))*Setup!$F$5,IF(K101=Setup!$E$5,N(L101)*Setup!$F$7,N(N101)*Setup!$F$9))+N(O101)*Setup!$F$11)</f>
        <v/>
      </c>
      <c r="R101" s="9">
        <f>IF(B101="","",P101+Q101)</f>
        <v/>
      </c>
      <c r="S101" s="9">
        <f>IF(A101="","",SUMIFS(Payments!$C$4:$C$1000,Payments!$A$4:$A$1000,A101))</f>
        <v/>
      </c>
      <c r="T101" s="9">
        <f>IF(B101="","",R101-S101)</f>
        <v/>
      </c>
      <c r="U101" s="10">
        <f>IF(OR(B101="",I101="Cancelled"),"",IF(OR(COUNTIFS($B$4:$B$303,B101,$D$4:$D$303,D101,$C$4:$C$303,C101,$I$4:$I$303,"&lt;&gt;Cancelled")&gt;1,AND(C101="Full day",COUNTIFS($B$4:$B$303,B101,$D$4:$D$303,D101,$I$4:$I$303,"&lt;&gt;Cancelled")&gt;1),AND(C101&lt;&gt;"Full day",COUNTIFS($B$4:$B$303,B101,$D$4:$D$303,D101,$C$4:$C$303,"Full day",$I$4:$I$303,"&lt;&gt;Cancelled")&gt;0)),"CLASH","OK"))</f>
        <v/>
      </c>
      <c r="V101" s="10">
        <f>IF(I101&lt;&gt;"Tentative hold","",IF(J101="","Add hold date",IF(TODAY()&gt;J101+Setup!$F$13,"HOLD EXPIRED: release","Hold live")))</f>
        <v/>
      </c>
      <c r="W101" s="6" t="n"/>
      <c r="X101" s="10">
        <f>IF(OR(B101="",I101="Cancelled"),"",TEXT(B101,"0")&amp;"|"&amp;D101)</f>
        <v/>
      </c>
    </row>
    <row r="102">
      <c r="A102" s="6" t="n"/>
      <c r="B102" s="7" t="n"/>
      <c r="C102" s="6" t="n"/>
      <c r="D102" s="6" t="n"/>
      <c r="E102" s="6" t="n"/>
      <c r="F102" s="6" t="n"/>
      <c r="G102" s="6" t="n"/>
      <c r="H102" s="6" t="n"/>
      <c r="I102" s="6" t="n"/>
      <c r="J102" s="7" t="n"/>
      <c r="K102" s="6" t="n"/>
      <c r="L102" s="8" t="n"/>
      <c r="M102" s="8" t="n"/>
      <c r="N102" s="9">
        <f>IF(H102="","",H102*M102)</f>
        <v/>
      </c>
      <c r="O102" s="8" t="n"/>
      <c r="P102" s="9">
        <f>IF(B102="","",N(L102)+N(N102)+N(O102))</f>
        <v/>
      </c>
      <c r="Q102" s="9">
        <f>IF(B102="","",IF(K102=Setup!$E$4,(N(L102)+N(N102))*Setup!$F$5,IF(K102=Setup!$E$5,N(L102)*Setup!$F$7,N(N102)*Setup!$F$9))+N(O102)*Setup!$F$11)</f>
        <v/>
      </c>
      <c r="R102" s="9">
        <f>IF(B102="","",P102+Q102)</f>
        <v/>
      </c>
      <c r="S102" s="9">
        <f>IF(A102="","",SUMIFS(Payments!$C$4:$C$1000,Payments!$A$4:$A$1000,A102))</f>
        <v/>
      </c>
      <c r="T102" s="9">
        <f>IF(B102="","",R102-S102)</f>
        <v/>
      </c>
      <c r="U102" s="10">
        <f>IF(OR(B102="",I102="Cancelled"),"",IF(OR(COUNTIFS($B$4:$B$303,B102,$D$4:$D$303,D102,$C$4:$C$303,C102,$I$4:$I$303,"&lt;&gt;Cancelled")&gt;1,AND(C102="Full day",COUNTIFS($B$4:$B$303,B102,$D$4:$D$303,D102,$I$4:$I$303,"&lt;&gt;Cancelled")&gt;1),AND(C102&lt;&gt;"Full day",COUNTIFS($B$4:$B$303,B102,$D$4:$D$303,D102,$C$4:$C$303,"Full day",$I$4:$I$303,"&lt;&gt;Cancelled")&gt;0)),"CLASH","OK"))</f>
        <v/>
      </c>
      <c r="V102" s="10">
        <f>IF(I102&lt;&gt;"Tentative hold","",IF(J102="","Add hold date",IF(TODAY()&gt;J102+Setup!$F$13,"HOLD EXPIRED: release","Hold live")))</f>
        <v/>
      </c>
      <c r="W102" s="6" t="n"/>
      <c r="X102" s="10">
        <f>IF(OR(B102="",I102="Cancelled"),"",TEXT(B102,"0")&amp;"|"&amp;D102)</f>
        <v/>
      </c>
    </row>
    <row r="103">
      <c r="A103" s="6" t="n"/>
      <c r="B103" s="7" t="n"/>
      <c r="C103" s="6" t="n"/>
      <c r="D103" s="6" t="n"/>
      <c r="E103" s="6" t="n"/>
      <c r="F103" s="6" t="n"/>
      <c r="G103" s="6" t="n"/>
      <c r="H103" s="6" t="n"/>
      <c r="I103" s="6" t="n"/>
      <c r="J103" s="7" t="n"/>
      <c r="K103" s="6" t="n"/>
      <c r="L103" s="8" t="n"/>
      <c r="M103" s="8" t="n"/>
      <c r="N103" s="9">
        <f>IF(H103="","",H103*M103)</f>
        <v/>
      </c>
      <c r="O103" s="8" t="n"/>
      <c r="P103" s="9">
        <f>IF(B103="","",N(L103)+N(N103)+N(O103))</f>
        <v/>
      </c>
      <c r="Q103" s="9">
        <f>IF(B103="","",IF(K103=Setup!$E$4,(N(L103)+N(N103))*Setup!$F$5,IF(K103=Setup!$E$5,N(L103)*Setup!$F$7,N(N103)*Setup!$F$9))+N(O103)*Setup!$F$11)</f>
        <v/>
      </c>
      <c r="R103" s="9">
        <f>IF(B103="","",P103+Q103)</f>
        <v/>
      </c>
      <c r="S103" s="9">
        <f>IF(A103="","",SUMIFS(Payments!$C$4:$C$1000,Payments!$A$4:$A$1000,A103))</f>
        <v/>
      </c>
      <c r="T103" s="9">
        <f>IF(B103="","",R103-S103)</f>
        <v/>
      </c>
      <c r="U103" s="10">
        <f>IF(OR(B103="",I103="Cancelled"),"",IF(OR(COUNTIFS($B$4:$B$303,B103,$D$4:$D$303,D103,$C$4:$C$303,C103,$I$4:$I$303,"&lt;&gt;Cancelled")&gt;1,AND(C103="Full day",COUNTIFS($B$4:$B$303,B103,$D$4:$D$303,D103,$I$4:$I$303,"&lt;&gt;Cancelled")&gt;1),AND(C103&lt;&gt;"Full day",COUNTIFS($B$4:$B$303,B103,$D$4:$D$303,D103,$C$4:$C$303,"Full day",$I$4:$I$303,"&lt;&gt;Cancelled")&gt;0)),"CLASH","OK"))</f>
        <v/>
      </c>
      <c r="V103" s="10">
        <f>IF(I103&lt;&gt;"Tentative hold","",IF(J103="","Add hold date",IF(TODAY()&gt;J103+Setup!$F$13,"HOLD EXPIRED: release","Hold live")))</f>
        <v/>
      </c>
      <c r="W103" s="6" t="n"/>
      <c r="X103" s="10">
        <f>IF(OR(B103="",I103="Cancelled"),"",TEXT(B103,"0")&amp;"|"&amp;D103)</f>
        <v/>
      </c>
    </row>
    <row r="104">
      <c r="A104" s="6" t="n"/>
      <c r="B104" s="7" t="n"/>
      <c r="C104" s="6" t="n"/>
      <c r="D104" s="6" t="n"/>
      <c r="E104" s="6" t="n"/>
      <c r="F104" s="6" t="n"/>
      <c r="G104" s="6" t="n"/>
      <c r="H104" s="6" t="n"/>
      <c r="I104" s="6" t="n"/>
      <c r="J104" s="7" t="n"/>
      <c r="K104" s="6" t="n"/>
      <c r="L104" s="8" t="n"/>
      <c r="M104" s="8" t="n"/>
      <c r="N104" s="9">
        <f>IF(H104="","",H104*M104)</f>
        <v/>
      </c>
      <c r="O104" s="8" t="n"/>
      <c r="P104" s="9">
        <f>IF(B104="","",N(L104)+N(N104)+N(O104))</f>
        <v/>
      </c>
      <c r="Q104" s="9">
        <f>IF(B104="","",IF(K104=Setup!$E$4,(N(L104)+N(N104))*Setup!$F$5,IF(K104=Setup!$E$5,N(L104)*Setup!$F$7,N(N104)*Setup!$F$9))+N(O104)*Setup!$F$11)</f>
        <v/>
      </c>
      <c r="R104" s="9">
        <f>IF(B104="","",P104+Q104)</f>
        <v/>
      </c>
      <c r="S104" s="9">
        <f>IF(A104="","",SUMIFS(Payments!$C$4:$C$1000,Payments!$A$4:$A$1000,A104))</f>
        <v/>
      </c>
      <c r="T104" s="9">
        <f>IF(B104="","",R104-S104)</f>
        <v/>
      </c>
      <c r="U104" s="10">
        <f>IF(OR(B104="",I104="Cancelled"),"",IF(OR(COUNTIFS($B$4:$B$303,B104,$D$4:$D$303,D104,$C$4:$C$303,C104,$I$4:$I$303,"&lt;&gt;Cancelled")&gt;1,AND(C104="Full day",COUNTIFS($B$4:$B$303,B104,$D$4:$D$303,D104,$I$4:$I$303,"&lt;&gt;Cancelled")&gt;1),AND(C104&lt;&gt;"Full day",COUNTIFS($B$4:$B$303,B104,$D$4:$D$303,D104,$C$4:$C$303,"Full day",$I$4:$I$303,"&lt;&gt;Cancelled")&gt;0)),"CLASH","OK"))</f>
        <v/>
      </c>
      <c r="V104" s="10">
        <f>IF(I104&lt;&gt;"Tentative hold","",IF(J104="","Add hold date",IF(TODAY()&gt;J104+Setup!$F$13,"HOLD EXPIRED: release","Hold live")))</f>
        <v/>
      </c>
      <c r="W104" s="6" t="n"/>
      <c r="X104" s="10">
        <f>IF(OR(B104="",I104="Cancelled"),"",TEXT(B104,"0")&amp;"|"&amp;D104)</f>
        <v/>
      </c>
    </row>
    <row r="105">
      <c r="A105" s="6" t="n"/>
      <c r="B105" s="7" t="n"/>
      <c r="C105" s="6" t="n"/>
      <c r="D105" s="6" t="n"/>
      <c r="E105" s="6" t="n"/>
      <c r="F105" s="6" t="n"/>
      <c r="G105" s="6" t="n"/>
      <c r="H105" s="6" t="n"/>
      <c r="I105" s="6" t="n"/>
      <c r="J105" s="7" t="n"/>
      <c r="K105" s="6" t="n"/>
      <c r="L105" s="8" t="n"/>
      <c r="M105" s="8" t="n"/>
      <c r="N105" s="9">
        <f>IF(H105="","",H105*M105)</f>
        <v/>
      </c>
      <c r="O105" s="8" t="n"/>
      <c r="P105" s="9">
        <f>IF(B105="","",N(L105)+N(N105)+N(O105))</f>
        <v/>
      </c>
      <c r="Q105" s="9">
        <f>IF(B105="","",IF(K105=Setup!$E$4,(N(L105)+N(N105))*Setup!$F$5,IF(K105=Setup!$E$5,N(L105)*Setup!$F$7,N(N105)*Setup!$F$9))+N(O105)*Setup!$F$11)</f>
        <v/>
      </c>
      <c r="R105" s="9">
        <f>IF(B105="","",P105+Q105)</f>
        <v/>
      </c>
      <c r="S105" s="9">
        <f>IF(A105="","",SUMIFS(Payments!$C$4:$C$1000,Payments!$A$4:$A$1000,A105))</f>
        <v/>
      </c>
      <c r="T105" s="9">
        <f>IF(B105="","",R105-S105)</f>
        <v/>
      </c>
      <c r="U105" s="10">
        <f>IF(OR(B105="",I105="Cancelled"),"",IF(OR(COUNTIFS($B$4:$B$303,B105,$D$4:$D$303,D105,$C$4:$C$303,C105,$I$4:$I$303,"&lt;&gt;Cancelled")&gt;1,AND(C105="Full day",COUNTIFS($B$4:$B$303,B105,$D$4:$D$303,D105,$I$4:$I$303,"&lt;&gt;Cancelled")&gt;1),AND(C105&lt;&gt;"Full day",COUNTIFS($B$4:$B$303,B105,$D$4:$D$303,D105,$C$4:$C$303,"Full day",$I$4:$I$303,"&lt;&gt;Cancelled")&gt;0)),"CLASH","OK"))</f>
        <v/>
      </c>
      <c r="V105" s="10">
        <f>IF(I105&lt;&gt;"Tentative hold","",IF(J105="","Add hold date",IF(TODAY()&gt;J105+Setup!$F$13,"HOLD EXPIRED: release","Hold live")))</f>
        <v/>
      </c>
      <c r="W105" s="6" t="n"/>
      <c r="X105" s="10">
        <f>IF(OR(B105="",I105="Cancelled"),"",TEXT(B105,"0")&amp;"|"&amp;D105)</f>
        <v/>
      </c>
    </row>
    <row r="106">
      <c r="A106" s="6" t="n"/>
      <c r="B106" s="7" t="n"/>
      <c r="C106" s="6" t="n"/>
      <c r="D106" s="6" t="n"/>
      <c r="E106" s="6" t="n"/>
      <c r="F106" s="6" t="n"/>
      <c r="G106" s="6" t="n"/>
      <c r="H106" s="6" t="n"/>
      <c r="I106" s="6" t="n"/>
      <c r="J106" s="7" t="n"/>
      <c r="K106" s="6" t="n"/>
      <c r="L106" s="8" t="n"/>
      <c r="M106" s="8" t="n"/>
      <c r="N106" s="9">
        <f>IF(H106="","",H106*M106)</f>
        <v/>
      </c>
      <c r="O106" s="8" t="n"/>
      <c r="P106" s="9">
        <f>IF(B106="","",N(L106)+N(N106)+N(O106))</f>
        <v/>
      </c>
      <c r="Q106" s="9">
        <f>IF(B106="","",IF(K106=Setup!$E$4,(N(L106)+N(N106))*Setup!$F$5,IF(K106=Setup!$E$5,N(L106)*Setup!$F$7,N(N106)*Setup!$F$9))+N(O106)*Setup!$F$11)</f>
        <v/>
      </c>
      <c r="R106" s="9">
        <f>IF(B106="","",P106+Q106)</f>
        <v/>
      </c>
      <c r="S106" s="9">
        <f>IF(A106="","",SUMIFS(Payments!$C$4:$C$1000,Payments!$A$4:$A$1000,A106))</f>
        <v/>
      </c>
      <c r="T106" s="9">
        <f>IF(B106="","",R106-S106)</f>
        <v/>
      </c>
      <c r="U106" s="10">
        <f>IF(OR(B106="",I106="Cancelled"),"",IF(OR(COUNTIFS($B$4:$B$303,B106,$D$4:$D$303,D106,$C$4:$C$303,C106,$I$4:$I$303,"&lt;&gt;Cancelled")&gt;1,AND(C106="Full day",COUNTIFS($B$4:$B$303,B106,$D$4:$D$303,D106,$I$4:$I$303,"&lt;&gt;Cancelled")&gt;1),AND(C106&lt;&gt;"Full day",COUNTIFS($B$4:$B$303,B106,$D$4:$D$303,D106,$C$4:$C$303,"Full day",$I$4:$I$303,"&lt;&gt;Cancelled")&gt;0)),"CLASH","OK"))</f>
        <v/>
      </c>
      <c r="V106" s="10">
        <f>IF(I106&lt;&gt;"Tentative hold","",IF(J106="","Add hold date",IF(TODAY()&gt;J106+Setup!$F$13,"HOLD EXPIRED: release","Hold live")))</f>
        <v/>
      </c>
      <c r="W106" s="6" t="n"/>
      <c r="X106" s="10">
        <f>IF(OR(B106="",I106="Cancelled"),"",TEXT(B106,"0")&amp;"|"&amp;D106)</f>
        <v/>
      </c>
    </row>
    <row r="107">
      <c r="A107" s="6" t="n"/>
      <c r="B107" s="7" t="n"/>
      <c r="C107" s="6" t="n"/>
      <c r="D107" s="6" t="n"/>
      <c r="E107" s="6" t="n"/>
      <c r="F107" s="6" t="n"/>
      <c r="G107" s="6" t="n"/>
      <c r="H107" s="6" t="n"/>
      <c r="I107" s="6" t="n"/>
      <c r="J107" s="7" t="n"/>
      <c r="K107" s="6" t="n"/>
      <c r="L107" s="8" t="n"/>
      <c r="M107" s="8" t="n"/>
      <c r="N107" s="9">
        <f>IF(H107="","",H107*M107)</f>
        <v/>
      </c>
      <c r="O107" s="8" t="n"/>
      <c r="P107" s="9">
        <f>IF(B107="","",N(L107)+N(N107)+N(O107))</f>
        <v/>
      </c>
      <c r="Q107" s="9">
        <f>IF(B107="","",IF(K107=Setup!$E$4,(N(L107)+N(N107))*Setup!$F$5,IF(K107=Setup!$E$5,N(L107)*Setup!$F$7,N(N107)*Setup!$F$9))+N(O107)*Setup!$F$11)</f>
        <v/>
      </c>
      <c r="R107" s="9">
        <f>IF(B107="","",P107+Q107)</f>
        <v/>
      </c>
      <c r="S107" s="9">
        <f>IF(A107="","",SUMIFS(Payments!$C$4:$C$1000,Payments!$A$4:$A$1000,A107))</f>
        <v/>
      </c>
      <c r="T107" s="9">
        <f>IF(B107="","",R107-S107)</f>
        <v/>
      </c>
      <c r="U107" s="10">
        <f>IF(OR(B107="",I107="Cancelled"),"",IF(OR(COUNTIFS($B$4:$B$303,B107,$D$4:$D$303,D107,$C$4:$C$303,C107,$I$4:$I$303,"&lt;&gt;Cancelled")&gt;1,AND(C107="Full day",COUNTIFS($B$4:$B$303,B107,$D$4:$D$303,D107,$I$4:$I$303,"&lt;&gt;Cancelled")&gt;1),AND(C107&lt;&gt;"Full day",COUNTIFS($B$4:$B$303,B107,$D$4:$D$303,D107,$C$4:$C$303,"Full day",$I$4:$I$303,"&lt;&gt;Cancelled")&gt;0)),"CLASH","OK"))</f>
        <v/>
      </c>
      <c r="V107" s="10">
        <f>IF(I107&lt;&gt;"Tentative hold","",IF(J107="","Add hold date",IF(TODAY()&gt;J107+Setup!$F$13,"HOLD EXPIRED: release","Hold live")))</f>
        <v/>
      </c>
      <c r="W107" s="6" t="n"/>
      <c r="X107" s="10">
        <f>IF(OR(B107="",I107="Cancelled"),"",TEXT(B107,"0")&amp;"|"&amp;D107)</f>
        <v/>
      </c>
    </row>
    <row r="108">
      <c r="A108" s="6" t="n"/>
      <c r="B108" s="7" t="n"/>
      <c r="C108" s="6" t="n"/>
      <c r="D108" s="6" t="n"/>
      <c r="E108" s="6" t="n"/>
      <c r="F108" s="6" t="n"/>
      <c r="G108" s="6" t="n"/>
      <c r="H108" s="6" t="n"/>
      <c r="I108" s="6" t="n"/>
      <c r="J108" s="7" t="n"/>
      <c r="K108" s="6" t="n"/>
      <c r="L108" s="8" t="n"/>
      <c r="M108" s="8" t="n"/>
      <c r="N108" s="9">
        <f>IF(H108="","",H108*M108)</f>
        <v/>
      </c>
      <c r="O108" s="8" t="n"/>
      <c r="P108" s="9">
        <f>IF(B108="","",N(L108)+N(N108)+N(O108))</f>
        <v/>
      </c>
      <c r="Q108" s="9">
        <f>IF(B108="","",IF(K108=Setup!$E$4,(N(L108)+N(N108))*Setup!$F$5,IF(K108=Setup!$E$5,N(L108)*Setup!$F$7,N(N108)*Setup!$F$9))+N(O108)*Setup!$F$11)</f>
        <v/>
      </c>
      <c r="R108" s="9">
        <f>IF(B108="","",P108+Q108)</f>
        <v/>
      </c>
      <c r="S108" s="9">
        <f>IF(A108="","",SUMIFS(Payments!$C$4:$C$1000,Payments!$A$4:$A$1000,A108))</f>
        <v/>
      </c>
      <c r="T108" s="9">
        <f>IF(B108="","",R108-S108)</f>
        <v/>
      </c>
      <c r="U108" s="10">
        <f>IF(OR(B108="",I108="Cancelled"),"",IF(OR(COUNTIFS($B$4:$B$303,B108,$D$4:$D$303,D108,$C$4:$C$303,C108,$I$4:$I$303,"&lt;&gt;Cancelled")&gt;1,AND(C108="Full day",COUNTIFS($B$4:$B$303,B108,$D$4:$D$303,D108,$I$4:$I$303,"&lt;&gt;Cancelled")&gt;1),AND(C108&lt;&gt;"Full day",COUNTIFS($B$4:$B$303,B108,$D$4:$D$303,D108,$C$4:$C$303,"Full day",$I$4:$I$303,"&lt;&gt;Cancelled")&gt;0)),"CLASH","OK"))</f>
        <v/>
      </c>
      <c r="V108" s="10">
        <f>IF(I108&lt;&gt;"Tentative hold","",IF(J108="","Add hold date",IF(TODAY()&gt;J108+Setup!$F$13,"HOLD EXPIRED: release","Hold live")))</f>
        <v/>
      </c>
      <c r="W108" s="6" t="n"/>
      <c r="X108" s="10">
        <f>IF(OR(B108="",I108="Cancelled"),"",TEXT(B108,"0")&amp;"|"&amp;D108)</f>
        <v/>
      </c>
    </row>
    <row r="109">
      <c r="A109" s="6" t="n"/>
      <c r="B109" s="7" t="n"/>
      <c r="C109" s="6" t="n"/>
      <c r="D109" s="6" t="n"/>
      <c r="E109" s="6" t="n"/>
      <c r="F109" s="6" t="n"/>
      <c r="G109" s="6" t="n"/>
      <c r="H109" s="6" t="n"/>
      <c r="I109" s="6" t="n"/>
      <c r="J109" s="7" t="n"/>
      <c r="K109" s="6" t="n"/>
      <c r="L109" s="8" t="n"/>
      <c r="M109" s="8" t="n"/>
      <c r="N109" s="9">
        <f>IF(H109="","",H109*M109)</f>
        <v/>
      </c>
      <c r="O109" s="8" t="n"/>
      <c r="P109" s="9">
        <f>IF(B109="","",N(L109)+N(N109)+N(O109))</f>
        <v/>
      </c>
      <c r="Q109" s="9">
        <f>IF(B109="","",IF(K109=Setup!$E$4,(N(L109)+N(N109))*Setup!$F$5,IF(K109=Setup!$E$5,N(L109)*Setup!$F$7,N(N109)*Setup!$F$9))+N(O109)*Setup!$F$11)</f>
        <v/>
      </c>
      <c r="R109" s="9">
        <f>IF(B109="","",P109+Q109)</f>
        <v/>
      </c>
      <c r="S109" s="9">
        <f>IF(A109="","",SUMIFS(Payments!$C$4:$C$1000,Payments!$A$4:$A$1000,A109))</f>
        <v/>
      </c>
      <c r="T109" s="9">
        <f>IF(B109="","",R109-S109)</f>
        <v/>
      </c>
      <c r="U109" s="10">
        <f>IF(OR(B109="",I109="Cancelled"),"",IF(OR(COUNTIFS($B$4:$B$303,B109,$D$4:$D$303,D109,$C$4:$C$303,C109,$I$4:$I$303,"&lt;&gt;Cancelled")&gt;1,AND(C109="Full day",COUNTIFS($B$4:$B$303,B109,$D$4:$D$303,D109,$I$4:$I$303,"&lt;&gt;Cancelled")&gt;1),AND(C109&lt;&gt;"Full day",COUNTIFS($B$4:$B$303,B109,$D$4:$D$303,D109,$C$4:$C$303,"Full day",$I$4:$I$303,"&lt;&gt;Cancelled")&gt;0)),"CLASH","OK"))</f>
        <v/>
      </c>
      <c r="V109" s="10">
        <f>IF(I109&lt;&gt;"Tentative hold","",IF(J109="","Add hold date",IF(TODAY()&gt;J109+Setup!$F$13,"HOLD EXPIRED: release","Hold live")))</f>
        <v/>
      </c>
      <c r="W109" s="6" t="n"/>
      <c r="X109" s="10">
        <f>IF(OR(B109="",I109="Cancelled"),"",TEXT(B109,"0")&amp;"|"&amp;D109)</f>
        <v/>
      </c>
    </row>
    <row r="110">
      <c r="A110" s="6" t="n"/>
      <c r="B110" s="7" t="n"/>
      <c r="C110" s="6" t="n"/>
      <c r="D110" s="6" t="n"/>
      <c r="E110" s="6" t="n"/>
      <c r="F110" s="6" t="n"/>
      <c r="G110" s="6" t="n"/>
      <c r="H110" s="6" t="n"/>
      <c r="I110" s="6" t="n"/>
      <c r="J110" s="7" t="n"/>
      <c r="K110" s="6" t="n"/>
      <c r="L110" s="8" t="n"/>
      <c r="M110" s="8" t="n"/>
      <c r="N110" s="9">
        <f>IF(H110="","",H110*M110)</f>
        <v/>
      </c>
      <c r="O110" s="8" t="n"/>
      <c r="P110" s="9">
        <f>IF(B110="","",N(L110)+N(N110)+N(O110))</f>
        <v/>
      </c>
      <c r="Q110" s="9">
        <f>IF(B110="","",IF(K110=Setup!$E$4,(N(L110)+N(N110))*Setup!$F$5,IF(K110=Setup!$E$5,N(L110)*Setup!$F$7,N(N110)*Setup!$F$9))+N(O110)*Setup!$F$11)</f>
        <v/>
      </c>
      <c r="R110" s="9">
        <f>IF(B110="","",P110+Q110)</f>
        <v/>
      </c>
      <c r="S110" s="9">
        <f>IF(A110="","",SUMIFS(Payments!$C$4:$C$1000,Payments!$A$4:$A$1000,A110))</f>
        <v/>
      </c>
      <c r="T110" s="9">
        <f>IF(B110="","",R110-S110)</f>
        <v/>
      </c>
      <c r="U110" s="10">
        <f>IF(OR(B110="",I110="Cancelled"),"",IF(OR(COUNTIFS($B$4:$B$303,B110,$D$4:$D$303,D110,$C$4:$C$303,C110,$I$4:$I$303,"&lt;&gt;Cancelled")&gt;1,AND(C110="Full day",COUNTIFS($B$4:$B$303,B110,$D$4:$D$303,D110,$I$4:$I$303,"&lt;&gt;Cancelled")&gt;1),AND(C110&lt;&gt;"Full day",COUNTIFS($B$4:$B$303,B110,$D$4:$D$303,D110,$C$4:$C$303,"Full day",$I$4:$I$303,"&lt;&gt;Cancelled")&gt;0)),"CLASH","OK"))</f>
        <v/>
      </c>
      <c r="V110" s="10">
        <f>IF(I110&lt;&gt;"Tentative hold","",IF(J110="","Add hold date",IF(TODAY()&gt;J110+Setup!$F$13,"HOLD EXPIRED: release","Hold live")))</f>
        <v/>
      </c>
      <c r="W110" s="6" t="n"/>
      <c r="X110" s="10">
        <f>IF(OR(B110="",I110="Cancelled"),"",TEXT(B110,"0")&amp;"|"&amp;D110)</f>
        <v/>
      </c>
    </row>
    <row r="111">
      <c r="A111" s="6" t="n"/>
      <c r="B111" s="7" t="n"/>
      <c r="C111" s="6" t="n"/>
      <c r="D111" s="6" t="n"/>
      <c r="E111" s="6" t="n"/>
      <c r="F111" s="6" t="n"/>
      <c r="G111" s="6" t="n"/>
      <c r="H111" s="6" t="n"/>
      <c r="I111" s="6" t="n"/>
      <c r="J111" s="7" t="n"/>
      <c r="K111" s="6" t="n"/>
      <c r="L111" s="8" t="n"/>
      <c r="M111" s="8" t="n"/>
      <c r="N111" s="9">
        <f>IF(H111="","",H111*M111)</f>
        <v/>
      </c>
      <c r="O111" s="8" t="n"/>
      <c r="P111" s="9">
        <f>IF(B111="","",N(L111)+N(N111)+N(O111))</f>
        <v/>
      </c>
      <c r="Q111" s="9">
        <f>IF(B111="","",IF(K111=Setup!$E$4,(N(L111)+N(N111))*Setup!$F$5,IF(K111=Setup!$E$5,N(L111)*Setup!$F$7,N(N111)*Setup!$F$9))+N(O111)*Setup!$F$11)</f>
        <v/>
      </c>
      <c r="R111" s="9">
        <f>IF(B111="","",P111+Q111)</f>
        <v/>
      </c>
      <c r="S111" s="9">
        <f>IF(A111="","",SUMIFS(Payments!$C$4:$C$1000,Payments!$A$4:$A$1000,A111))</f>
        <v/>
      </c>
      <c r="T111" s="9">
        <f>IF(B111="","",R111-S111)</f>
        <v/>
      </c>
      <c r="U111" s="10">
        <f>IF(OR(B111="",I111="Cancelled"),"",IF(OR(COUNTIFS($B$4:$B$303,B111,$D$4:$D$303,D111,$C$4:$C$303,C111,$I$4:$I$303,"&lt;&gt;Cancelled")&gt;1,AND(C111="Full day",COUNTIFS($B$4:$B$303,B111,$D$4:$D$303,D111,$I$4:$I$303,"&lt;&gt;Cancelled")&gt;1),AND(C111&lt;&gt;"Full day",COUNTIFS($B$4:$B$303,B111,$D$4:$D$303,D111,$C$4:$C$303,"Full day",$I$4:$I$303,"&lt;&gt;Cancelled")&gt;0)),"CLASH","OK"))</f>
        <v/>
      </c>
      <c r="V111" s="10">
        <f>IF(I111&lt;&gt;"Tentative hold","",IF(J111="","Add hold date",IF(TODAY()&gt;J111+Setup!$F$13,"HOLD EXPIRED: release","Hold live")))</f>
        <v/>
      </c>
      <c r="W111" s="6" t="n"/>
      <c r="X111" s="10">
        <f>IF(OR(B111="",I111="Cancelled"),"",TEXT(B111,"0")&amp;"|"&amp;D111)</f>
        <v/>
      </c>
    </row>
    <row r="112">
      <c r="A112" s="6" t="n"/>
      <c r="B112" s="7" t="n"/>
      <c r="C112" s="6" t="n"/>
      <c r="D112" s="6" t="n"/>
      <c r="E112" s="6" t="n"/>
      <c r="F112" s="6" t="n"/>
      <c r="G112" s="6" t="n"/>
      <c r="H112" s="6" t="n"/>
      <c r="I112" s="6" t="n"/>
      <c r="J112" s="7" t="n"/>
      <c r="K112" s="6" t="n"/>
      <c r="L112" s="8" t="n"/>
      <c r="M112" s="8" t="n"/>
      <c r="N112" s="9">
        <f>IF(H112="","",H112*M112)</f>
        <v/>
      </c>
      <c r="O112" s="8" t="n"/>
      <c r="P112" s="9">
        <f>IF(B112="","",N(L112)+N(N112)+N(O112))</f>
        <v/>
      </c>
      <c r="Q112" s="9">
        <f>IF(B112="","",IF(K112=Setup!$E$4,(N(L112)+N(N112))*Setup!$F$5,IF(K112=Setup!$E$5,N(L112)*Setup!$F$7,N(N112)*Setup!$F$9))+N(O112)*Setup!$F$11)</f>
        <v/>
      </c>
      <c r="R112" s="9">
        <f>IF(B112="","",P112+Q112)</f>
        <v/>
      </c>
      <c r="S112" s="9">
        <f>IF(A112="","",SUMIFS(Payments!$C$4:$C$1000,Payments!$A$4:$A$1000,A112))</f>
        <v/>
      </c>
      <c r="T112" s="9">
        <f>IF(B112="","",R112-S112)</f>
        <v/>
      </c>
      <c r="U112" s="10">
        <f>IF(OR(B112="",I112="Cancelled"),"",IF(OR(COUNTIFS($B$4:$B$303,B112,$D$4:$D$303,D112,$C$4:$C$303,C112,$I$4:$I$303,"&lt;&gt;Cancelled")&gt;1,AND(C112="Full day",COUNTIFS($B$4:$B$303,B112,$D$4:$D$303,D112,$I$4:$I$303,"&lt;&gt;Cancelled")&gt;1),AND(C112&lt;&gt;"Full day",COUNTIFS($B$4:$B$303,B112,$D$4:$D$303,D112,$C$4:$C$303,"Full day",$I$4:$I$303,"&lt;&gt;Cancelled")&gt;0)),"CLASH","OK"))</f>
        <v/>
      </c>
      <c r="V112" s="10">
        <f>IF(I112&lt;&gt;"Tentative hold","",IF(J112="","Add hold date",IF(TODAY()&gt;J112+Setup!$F$13,"HOLD EXPIRED: release","Hold live")))</f>
        <v/>
      </c>
      <c r="W112" s="6" t="n"/>
      <c r="X112" s="10">
        <f>IF(OR(B112="",I112="Cancelled"),"",TEXT(B112,"0")&amp;"|"&amp;D112)</f>
        <v/>
      </c>
    </row>
    <row r="113">
      <c r="A113" s="6" t="n"/>
      <c r="B113" s="7" t="n"/>
      <c r="C113" s="6" t="n"/>
      <c r="D113" s="6" t="n"/>
      <c r="E113" s="6" t="n"/>
      <c r="F113" s="6" t="n"/>
      <c r="G113" s="6" t="n"/>
      <c r="H113" s="6" t="n"/>
      <c r="I113" s="6" t="n"/>
      <c r="J113" s="7" t="n"/>
      <c r="K113" s="6" t="n"/>
      <c r="L113" s="8" t="n"/>
      <c r="M113" s="8" t="n"/>
      <c r="N113" s="9">
        <f>IF(H113="","",H113*M113)</f>
        <v/>
      </c>
      <c r="O113" s="8" t="n"/>
      <c r="P113" s="9">
        <f>IF(B113="","",N(L113)+N(N113)+N(O113))</f>
        <v/>
      </c>
      <c r="Q113" s="9">
        <f>IF(B113="","",IF(K113=Setup!$E$4,(N(L113)+N(N113))*Setup!$F$5,IF(K113=Setup!$E$5,N(L113)*Setup!$F$7,N(N113)*Setup!$F$9))+N(O113)*Setup!$F$11)</f>
        <v/>
      </c>
      <c r="R113" s="9">
        <f>IF(B113="","",P113+Q113)</f>
        <v/>
      </c>
      <c r="S113" s="9">
        <f>IF(A113="","",SUMIFS(Payments!$C$4:$C$1000,Payments!$A$4:$A$1000,A113))</f>
        <v/>
      </c>
      <c r="T113" s="9">
        <f>IF(B113="","",R113-S113)</f>
        <v/>
      </c>
      <c r="U113" s="10">
        <f>IF(OR(B113="",I113="Cancelled"),"",IF(OR(COUNTIFS($B$4:$B$303,B113,$D$4:$D$303,D113,$C$4:$C$303,C113,$I$4:$I$303,"&lt;&gt;Cancelled")&gt;1,AND(C113="Full day",COUNTIFS($B$4:$B$303,B113,$D$4:$D$303,D113,$I$4:$I$303,"&lt;&gt;Cancelled")&gt;1),AND(C113&lt;&gt;"Full day",COUNTIFS($B$4:$B$303,B113,$D$4:$D$303,D113,$C$4:$C$303,"Full day",$I$4:$I$303,"&lt;&gt;Cancelled")&gt;0)),"CLASH","OK"))</f>
        <v/>
      </c>
      <c r="V113" s="10">
        <f>IF(I113&lt;&gt;"Tentative hold","",IF(J113="","Add hold date",IF(TODAY()&gt;J113+Setup!$F$13,"HOLD EXPIRED: release","Hold live")))</f>
        <v/>
      </c>
      <c r="W113" s="6" t="n"/>
      <c r="X113" s="10">
        <f>IF(OR(B113="",I113="Cancelled"),"",TEXT(B113,"0")&amp;"|"&amp;D113)</f>
        <v/>
      </c>
    </row>
    <row r="114">
      <c r="A114" s="6" t="n"/>
      <c r="B114" s="7" t="n"/>
      <c r="C114" s="6" t="n"/>
      <c r="D114" s="6" t="n"/>
      <c r="E114" s="6" t="n"/>
      <c r="F114" s="6" t="n"/>
      <c r="G114" s="6" t="n"/>
      <c r="H114" s="6" t="n"/>
      <c r="I114" s="6" t="n"/>
      <c r="J114" s="7" t="n"/>
      <c r="K114" s="6" t="n"/>
      <c r="L114" s="8" t="n"/>
      <c r="M114" s="8" t="n"/>
      <c r="N114" s="9">
        <f>IF(H114="","",H114*M114)</f>
        <v/>
      </c>
      <c r="O114" s="8" t="n"/>
      <c r="P114" s="9">
        <f>IF(B114="","",N(L114)+N(N114)+N(O114))</f>
        <v/>
      </c>
      <c r="Q114" s="9">
        <f>IF(B114="","",IF(K114=Setup!$E$4,(N(L114)+N(N114))*Setup!$F$5,IF(K114=Setup!$E$5,N(L114)*Setup!$F$7,N(N114)*Setup!$F$9))+N(O114)*Setup!$F$11)</f>
        <v/>
      </c>
      <c r="R114" s="9">
        <f>IF(B114="","",P114+Q114)</f>
        <v/>
      </c>
      <c r="S114" s="9">
        <f>IF(A114="","",SUMIFS(Payments!$C$4:$C$1000,Payments!$A$4:$A$1000,A114))</f>
        <v/>
      </c>
      <c r="T114" s="9">
        <f>IF(B114="","",R114-S114)</f>
        <v/>
      </c>
      <c r="U114" s="10">
        <f>IF(OR(B114="",I114="Cancelled"),"",IF(OR(COUNTIFS($B$4:$B$303,B114,$D$4:$D$303,D114,$C$4:$C$303,C114,$I$4:$I$303,"&lt;&gt;Cancelled")&gt;1,AND(C114="Full day",COUNTIFS($B$4:$B$303,B114,$D$4:$D$303,D114,$I$4:$I$303,"&lt;&gt;Cancelled")&gt;1),AND(C114&lt;&gt;"Full day",COUNTIFS($B$4:$B$303,B114,$D$4:$D$303,D114,$C$4:$C$303,"Full day",$I$4:$I$303,"&lt;&gt;Cancelled")&gt;0)),"CLASH","OK"))</f>
        <v/>
      </c>
      <c r="V114" s="10">
        <f>IF(I114&lt;&gt;"Tentative hold","",IF(J114="","Add hold date",IF(TODAY()&gt;J114+Setup!$F$13,"HOLD EXPIRED: release","Hold live")))</f>
        <v/>
      </c>
      <c r="W114" s="6" t="n"/>
      <c r="X114" s="10">
        <f>IF(OR(B114="",I114="Cancelled"),"",TEXT(B114,"0")&amp;"|"&amp;D114)</f>
        <v/>
      </c>
    </row>
    <row r="115">
      <c r="A115" s="6" t="n"/>
      <c r="B115" s="7" t="n"/>
      <c r="C115" s="6" t="n"/>
      <c r="D115" s="6" t="n"/>
      <c r="E115" s="6" t="n"/>
      <c r="F115" s="6" t="n"/>
      <c r="G115" s="6" t="n"/>
      <c r="H115" s="6" t="n"/>
      <c r="I115" s="6" t="n"/>
      <c r="J115" s="7" t="n"/>
      <c r="K115" s="6" t="n"/>
      <c r="L115" s="8" t="n"/>
      <c r="M115" s="8" t="n"/>
      <c r="N115" s="9">
        <f>IF(H115="","",H115*M115)</f>
        <v/>
      </c>
      <c r="O115" s="8" t="n"/>
      <c r="P115" s="9">
        <f>IF(B115="","",N(L115)+N(N115)+N(O115))</f>
        <v/>
      </c>
      <c r="Q115" s="9">
        <f>IF(B115="","",IF(K115=Setup!$E$4,(N(L115)+N(N115))*Setup!$F$5,IF(K115=Setup!$E$5,N(L115)*Setup!$F$7,N(N115)*Setup!$F$9))+N(O115)*Setup!$F$11)</f>
        <v/>
      </c>
      <c r="R115" s="9">
        <f>IF(B115="","",P115+Q115)</f>
        <v/>
      </c>
      <c r="S115" s="9">
        <f>IF(A115="","",SUMIFS(Payments!$C$4:$C$1000,Payments!$A$4:$A$1000,A115))</f>
        <v/>
      </c>
      <c r="T115" s="9">
        <f>IF(B115="","",R115-S115)</f>
        <v/>
      </c>
      <c r="U115" s="10">
        <f>IF(OR(B115="",I115="Cancelled"),"",IF(OR(COUNTIFS($B$4:$B$303,B115,$D$4:$D$303,D115,$C$4:$C$303,C115,$I$4:$I$303,"&lt;&gt;Cancelled")&gt;1,AND(C115="Full day",COUNTIFS($B$4:$B$303,B115,$D$4:$D$303,D115,$I$4:$I$303,"&lt;&gt;Cancelled")&gt;1),AND(C115&lt;&gt;"Full day",COUNTIFS($B$4:$B$303,B115,$D$4:$D$303,D115,$C$4:$C$303,"Full day",$I$4:$I$303,"&lt;&gt;Cancelled")&gt;0)),"CLASH","OK"))</f>
        <v/>
      </c>
      <c r="V115" s="10">
        <f>IF(I115&lt;&gt;"Tentative hold","",IF(J115="","Add hold date",IF(TODAY()&gt;J115+Setup!$F$13,"HOLD EXPIRED: release","Hold live")))</f>
        <v/>
      </c>
      <c r="W115" s="6" t="n"/>
      <c r="X115" s="10">
        <f>IF(OR(B115="",I115="Cancelled"),"",TEXT(B115,"0")&amp;"|"&amp;D115)</f>
        <v/>
      </c>
    </row>
    <row r="116">
      <c r="A116" s="6" t="n"/>
      <c r="B116" s="7" t="n"/>
      <c r="C116" s="6" t="n"/>
      <c r="D116" s="6" t="n"/>
      <c r="E116" s="6" t="n"/>
      <c r="F116" s="6" t="n"/>
      <c r="G116" s="6" t="n"/>
      <c r="H116" s="6" t="n"/>
      <c r="I116" s="6" t="n"/>
      <c r="J116" s="7" t="n"/>
      <c r="K116" s="6" t="n"/>
      <c r="L116" s="8" t="n"/>
      <c r="M116" s="8" t="n"/>
      <c r="N116" s="9">
        <f>IF(H116="","",H116*M116)</f>
        <v/>
      </c>
      <c r="O116" s="8" t="n"/>
      <c r="P116" s="9">
        <f>IF(B116="","",N(L116)+N(N116)+N(O116))</f>
        <v/>
      </c>
      <c r="Q116" s="9">
        <f>IF(B116="","",IF(K116=Setup!$E$4,(N(L116)+N(N116))*Setup!$F$5,IF(K116=Setup!$E$5,N(L116)*Setup!$F$7,N(N116)*Setup!$F$9))+N(O116)*Setup!$F$11)</f>
        <v/>
      </c>
      <c r="R116" s="9">
        <f>IF(B116="","",P116+Q116)</f>
        <v/>
      </c>
      <c r="S116" s="9">
        <f>IF(A116="","",SUMIFS(Payments!$C$4:$C$1000,Payments!$A$4:$A$1000,A116))</f>
        <v/>
      </c>
      <c r="T116" s="9">
        <f>IF(B116="","",R116-S116)</f>
        <v/>
      </c>
      <c r="U116" s="10">
        <f>IF(OR(B116="",I116="Cancelled"),"",IF(OR(COUNTIFS($B$4:$B$303,B116,$D$4:$D$303,D116,$C$4:$C$303,C116,$I$4:$I$303,"&lt;&gt;Cancelled")&gt;1,AND(C116="Full day",COUNTIFS($B$4:$B$303,B116,$D$4:$D$303,D116,$I$4:$I$303,"&lt;&gt;Cancelled")&gt;1),AND(C116&lt;&gt;"Full day",COUNTIFS($B$4:$B$303,B116,$D$4:$D$303,D116,$C$4:$C$303,"Full day",$I$4:$I$303,"&lt;&gt;Cancelled")&gt;0)),"CLASH","OK"))</f>
        <v/>
      </c>
      <c r="V116" s="10">
        <f>IF(I116&lt;&gt;"Tentative hold","",IF(J116="","Add hold date",IF(TODAY()&gt;J116+Setup!$F$13,"HOLD EXPIRED: release","Hold live")))</f>
        <v/>
      </c>
      <c r="W116" s="6" t="n"/>
      <c r="X116" s="10">
        <f>IF(OR(B116="",I116="Cancelled"),"",TEXT(B116,"0")&amp;"|"&amp;D116)</f>
        <v/>
      </c>
    </row>
    <row r="117">
      <c r="A117" s="6" t="n"/>
      <c r="B117" s="7" t="n"/>
      <c r="C117" s="6" t="n"/>
      <c r="D117" s="6" t="n"/>
      <c r="E117" s="6" t="n"/>
      <c r="F117" s="6" t="n"/>
      <c r="G117" s="6" t="n"/>
      <c r="H117" s="6" t="n"/>
      <c r="I117" s="6" t="n"/>
      <c r="J117" s="7" t="n"/>
      <c r="K117" s="6" t="n"/>
      <c r="L117" s="8" t="n"/>
      <c r="M117" s="8" t="n"/>
      <c r="N117" s="9">
        <f>IF(H117="","",H117*M117)</f>
        <v/>
      </c>
      <c r="O117" s="8" t="n"/>
      <c r="P117" s="9">
        <f>IF(B117="","",N(L117)+N(N117)+N(O117))</f>
        <v/>
      </c>
      <c r="Q117" s="9">
        <f>IF(B117="","",IF(K117=Setup!$E$4,(N(L117)+N(N117))*Setup!$F$5,IF(K117=Setup!$E$5,N(L117)*Setup!$F$7,N(N117)*Setup!$F$9))+N(O117)*Setup!$F$11)</f>
        <v/>
      </c>
      <c r="R117" s="9">
        <f>IF(B117="","",P117+Q117)</f>
        <v/>
      </c>
      <c r="S117" s="9">
        <f>IF(A117="","",SUMIFS(Payments!$C$4:$C$1000,Payments!$A$4:$A$1000,A117))</f>
        <v/>
      </c>
      <c r="T117" s="9">
        <f>IF(B117="","",R117-S117)</f>
        <v/>
      </c>
      <c r="U117" s="10">
        <f>IF(OR(B117="",I117="Cancelled"),"",IF(OR(COUNTIFS($B$4:$B$303,B117,$D$4:$D$303,D117,$C$4:$C$303,C117,$I$4:$I$303,"&lt;&gt;Cancelled")&gt;1,AND(C117="Full day",COUNTIFS($B$4:$B$303,B117,$D$4:$D$303,D117,$I$4:$I$303,"&lt;&gt;Cancelled")&gt;1),AND(C117&lt;&gt;"Full day",COUNTIFS($B$4:$B$303,B117,$D$4:$D$303,D117,$C$4:$C$303,"Full day",$I$4:$I$303,"&lt;&gt;Cancelled")&gt;0)),"CLASH","OK"))</f>
        <v/>
      </c>
      <c r="V117" s="10">
        <f>IF(I117&lt;&gt;"Tentative hold","",IF(J117="","Add hold date",IF(TODAY()&gt;J117+Setup!$F$13,"HOLD EXPIRED: release","Hold live")))</f>
        <v/>
      </c>
      <c r="W117" s="6" t="n"/>
      <c r="X117" s="10">
        <f>IF(OR(B117="",I117="Cancelled"),"",TEXT(B117,"0")&amp;"|"&amp;D117)</f>
        <v/>
      </c>
    </row>
    <row r="118">
      <c r="A118" s="6" t="n"/>
      <c r="B118" s="7" t="n"/>
      <c r="C118" s="6" t="n"/>
      <c r="D118" s="6" t="n"/>
      <c r="E118" s="6" t="n"/>
      <c r="F118" s="6" t="n"/>
      <c r="G118" s="6" t="n"/>
      <c r="H118" s="6" t="n"/>
      <c r="I118" s="6" t="n"/>
      <c r="J118" s="7" t="n"/>
      <c r="K118" s="6" t="n"/>
      <c r="L118" s="8" t="n"/>
      <c r="M118" s="8" t="n"/>
      <c r="N118" s="9">
        <f>IF(H118="","",H118*M118)</f>
        <v/>
      </c>
      <c r="O118" s="8" t="n"/>
      <c r="P118" s="9">
        <f>IF(B118="","",N(L118)+N(N118)+N(O118))</f>
        <v/>
      </c>
      <c r="Q118" s="9">
        <f>IF(B118="","",IF(K118=Setup!$E$4,(N(L118)+N(N118))*Setup!$F$5,IF(K118=Setup!$E$5,N(L118)*Setup!$F$7,N(N118)*Setup!$F$9))+N(O118)*Setup!$F$11)</f>
        <v/>
      </c>
      <c r="R118" s="9">
        <f>IF(B118="","",P118+Q118)</f>
        <v/>
      </c>
      <c r="S118" s="9">
        <f>IF(A118="","",SUMIFS(Payments!$C$4:$C$1000,Payments!$A$4:$A$1000,A118))</f>
        <v/>
      </c>
      <c r="T118" s="9">
        <f>IF(B118="","",R118-S118)</f>
        <v/>
      </c>
      <c r="U118" s="10">
        <f>IF(OR(B118="",I118="Cancelled"),"",IF(OR(COUNTIFS($B$4:$B$303,B118,$D$4:$D$303,D118,$C$4:$C$303,C118,$I$4:$I$303,"&lt;&gt;Cancelled")&gt;1,AND(C118="Full day",COUNTIFS($B$4:$B$303,B118,$D$4:$D$303,D118,$I$4:$I$303,"&lt;&gt;Cancelled")&gt;1),AND(C118&lt;&gt;"Full day",COUNTIFS($B$4:$B$303,B118,$D$4:$D$303,D118,$C$4:$C$303,"Full day",$I$4:$I$303,"&lt;&gt;Cancelled")&gt;0)),"CLASH","OK"))</f>
        <v/>
      </c>
      <c r="V118" s="10">
        <f>IF(I118&lt;&gt;"Tentative hold","",IF(J118="","Add hold date",IF(TODAY()&gt;J118+Setup!$F$13,"HOLD EXPIRED: release","Hold live")))</f>
        <v/>
      </c>
      <c r="W118" s="6" t="n"/>
      <c r="X118" s="10">
        <f>IF(OR(B118="",I118="Cancelled"),"",TEXT(B118,"0")&amp;"|"&amp;D118)</f>
        <v/>
      </c>
    </row>
    <row r="119">
      <c r="A119" s="6" t="n"/>
      <c r="B119" s="7" t="n"/>
      <c r="C119" s="6" t="n"/>
      <c r="D119" s="6" t="n"/>
      <c r="E119" s="6" t="n"/>
      <c r="F119" s="6" t="n"/>
      <c r="G119" s="6" t="n"/>
      <c r="H119" s="6" t="n"/>
      <c r="I119" s="6" t="n"/>
      <c r="J119" s="7" t="n"/>
      <c r="K119" s="6" t="n"/>
      <c r="L119" s="8" t="n"/>
      <c r="M119" s="8" t="n"/>
      <c r="N119" s="9">
        <f>IF(H119="","",H119*M119)</f>
        <v/>
      </c>
      <c r="O119" s="8" t="n"/>
      <c r="P119" s="9">
        <f>IF(B119="","",N(L119)+N(N119)+N(O119))</f>
        <v/>
      </c>
      <c r="Q119" s="9">
        <f>IF(B119="","",IF(K119=Setup!$E$4,(N(L119)+N(N119))*Setup!$F$5,IF(K119=Setup!$E$5,N(L119)*Setup!$F$7,N(N119)*Setup!$F$9))+N(O119)*Setup!$F$11)</f>
        <v/>
      </c>
      <c r="R119" s="9">
        <f>IF(B119="","",P119+Q119)</f>
        <v/>
      </c>
      <c r="S119" s="9">
        <f>IF(A119="","",SUMIFS(Payments!$C$4:$C$1000,Payments!$A$4:$A$1000,A119))</f>
        <v/>
      </c>
      <c r="T119" s="9">
        <f>IF(B119="","",R119-S119)</f>
        <v/>
      </c>
      <c r="U119" s="10">
        <f>IF(OR(B119="",I119="Cancelled"),"",IF(OR(COUNTIFS($B$4:$B$303,B119,$D$4:$D$303,D119,$C$4:$C$303,C119,$I$4:$I$303,"&lt;&gt;Cancelled")&gt;1,AND(C119="Full day",COUNTIFS($B$4:$B$303,B119,$D$4:$D$303,D119,$I$4:$I$303,"&lt;&gt;Cancelled")&gt;1),AND(C119&lt;&gt;"Full day",COUNTIFS($B$4:$B$303,B119,$D$4:$D$303,D119,$C$4:$C$303,"Full day",$I$4:$I$303,"&lt;&gt;Cancelled")&gt;0)),"CLASH","OK"))</f>
        <v/>
      </c>
      <c r="V119" s="10">
        <f>IF(I119&lt;&gt;"Tentative hold","",IF(J119="","Add hold date",IF(TODAY()&gt;J119+Setup!$F$13,"HOLD EXPIRED: release","Hold live")))</f>
        <v/>
      </c>
      <c r="W119" s="6" t="n"/>
      <c r="X119" s="10">
        <f>IF(OR(B119="",I119="Cancelled"),"",TEXT(B119,"0")&amp;"|"&amp;D119)</f>
        <v/>
      </c>
    </row>
    <row r="120">
      <c r="A120" s="6" t="n"/>
      <c r="B120" s="7" t="n"/>
      <c r="C120" s="6" t="n"/>
      <c r="D120" s="6" t="n"/>
      <c r="E120" s="6" t="n"/>
      <c r="F120" s="6" t="n"/>
      <c r="G120" s="6" t="n"/>
      <c r="H120" s="6" t="n"/>
      <c r="I120" s="6" t="n"/>
      <c r="J120" s="7" t="n"/>
      <c r="K120" s="6" t="n"/>
      <c r="L120" s="8" t="n"/>
      <c r="M120" s="8" t="n"/>
      <c r="N120" s="9">
        <f>IF(H120="","",H120*M120)</f>
        <v/>
      </c>
      <c r="O120" s="8" t="n"/>
      <c r="P120" s="9">
        <f>IF(B120="","",N(L120)+N(N120)+N(O120))</f>
        <v/>
      </c>
      <c r="Q120" s="9">
        <f>IF(B120="","",IF(K120=Setup!$E$4,(N(L120)+N(N120))*Setup!$F$5,IF(K120=Setup!$E$5,N(L120)*Setup!$F$7,N(N120)*Setup!$F$9))+N(O120)*Setup!$F$11)</f>
        <v/>
      </c>
      <c r="R120" s="9">
        <f>IF(B120="","",P120+Q120)</f>
        <v/>
      </c>
      <c r="S120" s="9">
        <f>IF(A120="","",SUMIFS(Payments!$C$4:$C$1000,Payments!$A$4:$A$1000,A120))</f>
        <v/>
      </c>
      <c r="T120" s="9">
        <f>IF(B120="","",R120-S120)</f>
        <v/>
      </c>
      <c r="U120" s="10">
        <f>IF(OR(B120="",I120="Cancelled"),"",IF(OR(COUNTIFS($B$4:$B$303,B120,$D$4:$D$303,D120,$C$4:$C$303,C120,$I$4:$I$303,"&lt;&gt;Cancelled")&gt;1,AND(C120="Full day",COUNTIFS($B$4:$B$303,B120,$D$4:$D$303,D120,$I$4:$I$303,"&lt;&gt;Cancelled")&gt;1),AND(C120&lt;&gt;"Full day",COUNTIFS($B$4:$B$303,B120,$D$4:$D$303,D120,$C$4:$C$303,"Full day",$I$4:$I$303,"&lt;&gt;Cancelled")&gt;0)),"CLASH","OK"))</f>
        <v/>
      </c>
      <c r="V120" s="10">
        <f>IF(I120&lt;&gt;"Tentative hold","",IF(J120="","Add hold date",IF(TODAY()&gt;J120+Setup!$F$13,"HOLD EXPIRED: release","Hold live")))</f>
        <v/>
      </c>
      <c r="W120" s="6" t="n"/>
      <c r="X120" s="10">
        <f>IF(OR(B120="",I120="Cancelled"),"",TEXT(B120,"0")&amp;"|"&amp;D120)</f>
        <v/>
      </c>
    </row>
    <row r="121">
      <c r="A121" s="6" t="n"/>
      <c r="B121" s="7" t="n"/>
      <c r="C121" s="6" t="n"/>
      <c r="D121" s="6" t="n"/>
      <c r="E121" s="6" t="n"/>
      <c r="F121" s="6" t="n"/>
      <c r="G121" s="6" t="n"/>
      <c r="H121" s="6" t="n"/>
      <c r="I121" s="6" t="n"/>
      <c r="J121" s="7" t="n"/>
      <c r="K121" s="6" t="n"/>
      <c r="L121" s="8" t="n"/>
      <c r="M121" s="8" t="n"/>
      <c r="N121" s="9">
        <f>IF(H121="","",H121*M121)</f>
        <v/>
      </c>
      <c r="O121" s="8" t="n"/>
      <c r="P121" s="9">
        <f>IF(B121="","",N(L121)+N(N121)+N(O121))</f>
        <v/>
      </c>
      <c r="Q121" s="9">
        <f>IF(B121="","",IF(K121=Setup!$E$4,(N(L121)+N(N121))*Setup!$F$5,IF(K121=Setup!$E$5,N(L121)*Setup!$F$7,N(N121)*Setup!$F$9))+N(O121)*Setup!$F$11)</f>
        <v/>
      </c>
      <c r="R121" s="9">
        <f>IF(B121="","",P121+Q121)</f>
        <v/>
      </c>
      <c r="S121" s="9">
        <f>IF(A121="","",SUMIFS(Payments!$C$4:$C$1000,Payments!$A$4:$A$1000,A121))</f>
        <v/>
      </c>
      <c r="T121" s="9">
        <f>IF(B121="","",R121-S121)</f>
        <v/>
      </c>
      <c r="U121" s="10">
        <f>IF(OR(B121="",I121="Cancelled"),"",IF(OR(COUNTIFS($B$4:$B$303,B121,$D$4:$D$303,D121,$C$4:$C$303,C121,$I$4:$I$303,"&lt;&gt;Cancelled")&gt;1,AND(C121="Full day",COUNTIFS($B$4:$B$303,B121,$D$4:$D$303,D121,$I$4:$I$303,"&lt;&gt;Cancelled")&gt;1),AND(C121&lt;&gt;"Full day",COUNTIFS($B$4:$B$303,B121,$D$4:$D$303,D121,$C$4:$C$303,"Full day",$I$4:$I$303,"&lt;&gt;Cancelled")&gt;0)),"CLASH","OK"))</f>
        <v/>
      </c>
      <c r="V121" s="10">
        <f>IF(I121&lt;&gt;"Tentative hold","",IF(J121="","Add hold date",IF(TODAY()&gt;J121+Setup!$F$13,"HOLD EXPIRED: release","Hold live")))</f>
        <v/>
      </c>
      <c r="W121" s="6" t="n"/>
      <c r="X121" s="10">
        <f>IF(OR(B121="",I121="Cancelled"),"",TEXT(B121,"0")&amp;"|"&amp;D121)</f>
        <v/>
      </c>
    </row>
    <row r="122">
      <c r="A122" s="6" t="n"/>
      <c r="B122" s="7" t="n"/>
      <c r="C122" s="6" t="n"/>
      <c r="D122" s="6" t="n"/>
      <c r="E122" s="6" t="n"/>
      <c r="F122" s="6" t="n"/>
      <c r="G122" s="6" t="n"/>
      <c r="H122" s="6" t="n"/>
      <c r="I122" s="6" t="n"/>
      <c r="J122" s="7" t="n"/>
      <c r="K122" s="6" t="n"/>
      <c r="L122" s="8" t="n"/>
      <c r="M122" s="8" t="n"/>
      <c r="N122" s="9">
        <f>IF(H122="","",H122*M122)</f>
        <v/>
      </c>
      <c r="O122" s="8" t="n"/>
      <c r="P122" s="9">
        <f>IF(B122="","",N(L122)+N(N122)+N(O122))</f>
        <v/>
      </c>
      <c r="Q122" s="9">
        <f>IF(B122="","",IF(K122=Setup!$E$4,(N(L122)+N(N122))*Setup!$F$5,IF(K122=Setup!$E$5,N(L122)*Setup!$F$7,N(N122)*Setup!$F$9))+N(O122)*Setup!$F$11)</f>
        <v/>
      </c>
      <c r="R122" s="9">
        <f>IF(B122="","",P122+Q122)</f>
        <v/>
      </c>
      <c r="S122" s="9">
        <f>IF(A122="","",SUMIFS(Payments!$C$4:$C$1000,Payments!$A$4:$A$1000,A122))</f>
        <v/>
      </c>
      <c r="T122" s="9">
        <f>IF(B122="","",R122-S122)</f>
        <v/>
      </c>
      <c r="U122" s="10">
        <f>IF(OR(B122="",I122="Cancelled"),"",IF(OR(COUNTIFS($B$4:$B$303,B122,$D$4:$D$303,D122,$C$4:$C$303,C122,$I$4:$I$303,"&lt;&gt;Cancelled")&gt;1,AND(C122="Full day",COUNTIFS($B$4:$B$303,B122,$D$4:$D$303,D122,$I$4:$I$303,"&lt;&gt;Cancelled")&gt;1),AND(C122&lt;&gt;"Full day",COUNTIFS($B$4:$B$303,B122,$D$4:$D$303,D122,$C$4:$C$303,"Full day",$I$4:$I$303,"&lt;&gt;Cancelled")&gt;0)),"CLASH","OK"))</f>
        <v/>
      </c>
      <c r="V122" s="10">
        <f>IF(I122&lt;&gt;"Tentative hold","",IF(J122="","Add hold date",IF(TODAY()&gt;J122+Setup!$F$13,"HOLD EXPIRED: release","Hold live")))</f>
        <v/>
      </c>
      <c r="W122" s="6" t="n"/>
      <c r="X122" s="10">
        <f>IF(OR(B122="",I122="Cancelled"),"",TEXT(B122,"0")&amp;"|"&amp;D122)</f>
        <v/>
      </c>
    </row>
    <row r="123">
      <c r="A123" s="6" t="n"/>
      <c r="B123" s="7" t="n"/>
      <c r="C123" s="6" t="n"/>
      <c r="D123" s="6" t="n"/>
      <c r="E123" s="6" t="n"/>
      <c r="F123" s="6" t="n"/>
      <c r="G123" s="6" t="n"/>
      <c r="H123" s="6" t="n"/>
      <c r="I123" s="6" t="n"/>
      <c r="J123" s="7" t="n"/>
      <c r="K123" s="6" t="n"/>
      <c r="L123" s="8" t="n"/>
      <c r="M123" s="8" t="n"/>
      <c r="N123" s="9">
        <f>IF(H123="","",H123*M123)</f>
        <v/>
      </c>
      <c r="O123" s="8" t="n"/>
      <c r="P123" s="9">
        <f>IF(B123="","",N(L123)+N(N123)+N(O123))</f>
        <v/>
      </c>
      <c r="Q123" s="9">
        <f>IF(B123="","",IF(K123=Setup!$E$4,(N(L123)+N(N123))*Setup!$F$5,IF(K123=Setup!$E$5,N(L123)*Setup!$F$7,N(N123)*Setup!$F$9))+N(O123)*Setup!$F$11)</f>
        <v/>
      </c>
      <c r="R123" s="9">
        <f>IF(B123="","",P123+Q123)</f>
        <v/>
      </c>
      <c r="S123" s="9">
        <f>IF(A123="","",SUMIFS(Payments!$C$4:$C$1000,Payments!$A$4:$A$1000,A123))</f>
        <v/>
      </c>
      <c r="T123" s="9">
        <f>IF(B123="","",R123-S123)</f>
        <v/>
      </c>
      <c r="U123" s="10">
        <f>IF(OR(B123="",I123="Cancelled"),"",IF(OR(COUNTIFS($B$4:$B$303,B123,$D$4:$D$303,D123,$C$4:$C$303,C123,$I$4:$I$303,"&lt;&gt;Cancelled")&gt;1,AND(C123="Full day",COUNTIFS($B$4:$B$303,B123,$D$4:$D$303,D123,$I$4:$I$303,"&lt;&gt;Cancelled")&gt;1),AND(C123&lt;&gt;"Full day",COUNTIFS($B$4:$B$303,B123,$D$4:$D$303,D123,$C$4:$C$303,"Full day",$I$4:$I$303,"&lt;&gt;Cancelled")&gt;0)),"CLASH","OK"))</f>
        <v/>
      </c>
      <c r="V123" s="10">
        <f>IF(I123&lt;&gt;"Tentative hold","",IF(J123="","Add hold date",IF(TODAY()&gt;J123+Setup!$F$13,"HOLD EXPIRED: release","Hold live")))</f>
        <v/>
      </c>
      <c r="W123" s="6" t="n"/>
      <c r="X123" s="10">
        <f>IF(OR(B123="",I123="Cancelled"),"",TEXT(B123,"0")&amp;"|"&amp;D123)</f>
        <v/>
      </c>
    </row>
    <row r="124">
      <c r="A124" s="6" t="n"/>
      <c r="B124" s="7" t="n"/>
      <c r="C124" s="6" t="n"/>
      <c r="D124" s="6" t="n"/>
      <c r="E124" s="6" t="n"/>
      <c r="F124" s="6" t="n"/>
      <c r="G124" s="6" t="n"/>
      <c r="H124" s="6" t="n"/>
      <c r="I124" s="6" t="n"/>
      <c r="J124" s="7" t="n"/>
      <c r="K124" s="6" t="n"/>
      <c r="L124" s="8" t="n"/>
      <c r="M124" s="8" t="n"/>
      <c r="N124" s="9">
        <f>IF(H124="","",H124*M124)</f>
        <v/>
      </c>
      <c r="O124" s="8" t="n"/>
      <c r="P124" s="9">
        <f>IF(B124="","",N(L124)+N(N124)+N(O124))</f>
        <v/>
      </c>
      <c r="Q124" s="9">
        <f>IF(B124="","",IF(K124=Setup!$E$4,(N(L124)+N(N124))*Setup!$F$5,IF(K124=Setup!$E$5,N(L124)*Setup!$F$7,N(N124)*Setup!$F$9))+N(O124)*Setup!$F$11)</f>
        <v/>
      </c>
      <c r="R124" s="9">
        <f>IF(B124="","",P124+Q124)</f>
        <v/>
      </c>
      <c r="S124" s="9">
        <f>IF(A124="","",SUMIFS(Payments!$C$4:$C$1000,Payments!$A$4:$A$1000,A124))</f>
        <v/>
      </c>
      <c r="T124" s="9">
        <f>IF(B124="","",R124-S124)</f>
        <v/>
      </c>
      <c r="U124" s="10">
        <f>IF(OR(B124="",I124="Cancelled"),"",IF(OR(COUNTIFS($B$4:$B$303,B124,$D$4:$D$303,D124,$C$4:$C$303,C124,$I$4:$I$303,"&lt;&gt;Cancelled")&gt;1,AND(C124="Full day",COUNTIFS($B$4:$B$303,B124,$D$4:$D$303,D124,$I$4:$I$303,"&lt;&gt;Cancelled")&gt;1),AND(C124&lt;&gt;"Full day",COUNTIFS($B$4:$B$303,B124,$D$4:$D$303,D124,$C$4:$C$303,"Full day",$I$4:$I$303,"&lt;&gt;Cancelled")&gt;0)),"CLASH","OK"))</f>
        <v/>
      </c>
      <c r="V124" s="10">
        <f>IF(I124&lt;&gt;"Tentative hold","",IF(J124="","Add hold date",IF(TODAY()&gt;J124+Setup!$F$13,"HOLD EXPIRED: release","Hold live")))</f>
        <v/>
      </c>
      <c r="W124" s="6" t="n"/>
      <c r="X124" s="10">
        <f>IF(OR(B124="",I124="Cancelled"),"",TEXT(B124,"0")&amp;"|"&amp;D124)</f>
        <v/>
      </c>
    </row>
    <row r="125">
      <c r="A125" s="6" t="n"/>
      <c r="B125" s="7" t="n"/>
      <c r="C125" s="6" t="n"/>
      <c r="D125" s="6" t="n"/>
      <c r="E125" s="6" t="n"/>
      <c r="F125" s="6" t="n"/>
      <c r="G125" s="6" t="n"/>
      <c r="H125" s="6" t="n"/>
      <c r="I125" s="6" t="n"/>
      <c r="J125" s="7" t="n"/>
      <c r="K125" s="6" t="n"/>
      <c r="L125" s="8" t="n"/>
      <c r="M125" s="8" t="n"/>
      <c r="N125" s="9">
        <f>IF(H125="","",H125*M125)</f>
        <v/>
      </c>
      <c r="O125" s="8" t="n"/>
      <c r="P125" s="9">
        <f>IF(B125="","",N(L125)+N(N125)+N(O125))</f>
        <v/>
      </c>
      <c r="Q125" s="9">
        <f>IF(B125="","",IF(K125=Setup!$E$4,(N(L125)+N(N125))*Setup!$F$5,IF(K125=Setup!$E$5,N(L125)*Setup!$F$7,N(N125)*Setup!$F$9))+N(O125)*Setup!$F$11)</f>
        <v/>
      </c>
      <c r="R125" s="9">
        <f>IF(B125="","",P125+Q125)</f>
        <v/>
      </c>
      <c r="S125" s="9">
        <f>IF(A125="","",SUMIFS(Payments!$C$4:$C$1000,Payments!$A$4:$A$1000,A125))</f>
        <v/>
      </c>
      <c r="T125" s="9">
        <f>IF(B125="","",R125-S125)</f>
        <v/>
      </c>
      <c r="U125" s="10">
        <f>IF(OR(B125="",I125="Cancelled"),"",IF(OR(COUNTIFS($B$4:$B$303,B125,$D$4:$D$303,D125,$C$4:$C$303,C125,$I$4:$I$303,"&lt;&gt;Cancelled")&gt;1,AND(C125="Full day",COUNTIFS($B$4:$B$303,B125,$D$4:$D$303,D125,$I$4:$I$303,"&lt;&gt;Cancelled")&gt;1),AND(C125&lt;&gt;"Full day",COUNTIFS($B$4:$B$303,B125,$D$4:$D$303,D125,$C$4:$C$303,"Full day",$I$4:$I$303,"&lt;&gt;Cancelled")&gt;0)),"CLASH","OK"))</f>
        <v/>
      </c>
      <c r="V125" s="10">
        <f>IF(I125&lt;&gt;"Tentative hold","",IF(J125="","Add hold date",IF(TODAY()&gt;J125+Setup!$F$13,"HOLD EXPIRED: release","Hold live")))</f>
        <v/>
      </c>
      <c r="W125" s="6" t="n"/>
      <c r="X125" s="10">
        <f>IF(OR(B125="",I125="Cancelled"),"",TEXT(B125,"0")&amp;"|"&amp;D125)</f>
        <v/>
      </c>
    </row>
    <row r="126">
      <c r="A126" s="6" t="n"/>
      <c r="B126" s="7" t="n"/>
      <c r="C126" s="6" t="n"/>
      <c r="D126" s="6" t="n"/>
      <c r="E126" s="6" t="n"/>
      <c r="F126" s="6" t="n"/>
      <c r="G126" s="6" t="n"/>
      <c r="H126" s="6" t="n"/>
      <c r="I126" s="6" t="n"/>
      <c r="J126" s="7" t="n"/>
      <c r="K126" s="6" t="n"/>
      <c r="L126" s="8" t="n"/>
      <c r="M126" s="8" t="n"/>
      <c r="N126" s="9">
        <f>IF(H126="","",H126*M126)</f>
        <v/>
      </c>
      <c r="O126" s="8" t="n"/>
      <c r="P126" s="9">
        <f>IF(B126="","",N(L126)+N(N126)+N(O126))</f>
        <v/>
      </c>
      <c r="Q126" s="9">
        <f>IF(B126="","",IF(K126=Setup!$E$4,(N(L126)+N(N126))*Setup!$F$5,IF(K126=Setup!$E$5,N(L126)*Setup!$F$7,N(N126)*Setup!$F$9))+N(O126)*Setup!$F$11)</f>
        <v/>
      </c>
      <c r="R126" s="9">
        <f>IF(B126="","",P126+Q126)</f>
        <v/>
      </c>
      <c r="S126" s="9">
        <f>IF(A126="","",SUMIFS(Payments!$C$4:$C$1000,Payments!$A$4:$A$1000,A126))</f>
        <v/>
      </c>
      <c r="T126" s="9">
        <f>IF(B126="","",R126-S126)</f>
        <v/>
      </c>
      <c r="U126" s="10">
        <f>IF(OR(B126="",I126="Cancelled"),"",IF(OR(COUNTIFS($B$4:$B$303,B126,$D$4:$D$303,D126,$C$4:$C$303,C126,$I$4:$I$303,"&lt;&gt;Cancelled")&gt;1,AND(C126="Full day",COUNTIFS($B$4:$B$303,B126,$D$4:$D$303,D126,$I$4:$I$303,"&lt;&gt;Cancelled")&gt;1),AND(C126&lt;&gt;"Full day",COUNTIFS($B$4:$B$303,B126,$D$4:$D$303,D126,$C$4:$C$303,"Full day",$I$4:$I$303,"&lt;&gt;Cancelled")&gt;0)),"CLASH","OK"))</f>
        <v/>
      </c>
      <c r="V126" s="10">
        <f>IF(I126&lt;&gt;"Tentative hold","",IF(J126="","Add hold date",IF(TODAY()&gt;J126+Setup!$F$13,"HOLD EXPIRED: release","Hold live")))</f>
        <v/>
      </c>
      <c r="W126" s="6" t="n"/>
      <c r="X126" s="10">
        <f>IF(OR(B126="",I126="Cancelled"),"",TEXT(B126,"0")&amp;"|"&amp;D126)</f>
        <v/>
      </c>
    </row>
    <row r="127">
      <c r="A127" s="6" t="n"/>
      <c r="B127" s="7" t="n"/>
      <c r="C127" s="6" t="n"/>
      <c r="D127" s="6" t="n"/>
      <c r="E127" s="6" t="n"/>
      <c r="F127" s="6" t="n"/>
      <c r="G127" s="6" t="n"/>
      <c r="H127" s="6" t="n"/>
      <c r="I127" s="6" t="n"/>
      <c r="J127" s="7" t="n"/>
      <c r="K127" s="6" t="n"/>
      <c r="L127" s="8" t="n"/>
      <c r="M127" s="8" t="n"/>
      <c r="N127" s="9">
        <f>IF(H127="","",H127*M127)</f>
        <v/>
      </c>
      <c r="O127" s="8" t="n"/>
      <c r="P127" s="9">
        <f>IF(B127="","",N(L127)+N(N127)+N(O127))</f>
        <v/>
      </c>
      <c r="Q127" s="9">
        <f>IF(B127="","",IF(K127=Setup!$E$4,(N(L127)+N(N127))*Setup!$F$5,IF(K127=Setup!$E$5,N(L127)*Setup!$F$7,N(N127)*Setup!$F$9))+N(O127)*Setup!$F$11)</f>
        <v/>
      </c>
      <c r="R127" s="9">
        <f>IF(B127="","",P127+Q127)</f>
        <v/>
      </c>
      <c r="S127" s="9">
        <f>IF(A127="","",SUMIFS(Payments!$C$4:$C$1000,Payments!$A$4:$A$1000,A127))</f>
        <v/>
      </c>
      <c r="T127" s="9">
        <f>IF(B127="","",R127-S127)</f>
        <v/>
      </c>
      <c r="U127" s="10">
        <f>IF(OR(B127="",I127="Cancelled"),"",IF(OR(COUNTIFS($B$4:$B$303,B127,$D$4:$D$303,D127,$C$4:$C$303,C127,$I$4:$I$303,"&lt;&gt;Cancelled")&gt;1,AND(C127="Full day",COUNTIFS($B$4:$B$303,B127,$D$4:$D$303,D127,$I$4:$I$303,"&lt;&gt;Cancelled")&gt;1),AND(C127&lt;&gt;"Full day",COUNTIFS($B$4:$B$303,B127,$D$4:$D$303,D127,$C$4:$C$303,"Full day",$I$4:$I$303,"&lt;&gt;Cancelled")&gt;0)),"CLASH","OK"))</f>
        <v/>
      </c>
      <c r="V127" s="10">
        <f>IF(I127&lt;&gt;"Tentative hold","",IF(J127="","Add hold date",IF(TODAY()&gt;J127+Setup!$F$13,"HOLD EXPIRED: release","Hold live")))</f>
        <v/>
      </c>
      <c r="W127" s="6" t="n"/>
      <c r="X127" s="10">
        <f>IF(OR(B127="",I127="Cancelled"),"",TEXT(B127,"0")&amp;"|"&amp;D127)</f>
        <v/>
      </c>
    </row>
    <row r="128">
      <c r="A128" s="6" t="n"/>
      <c r="B128" s="7" t="n"/>
      <c r="C128" s="6" t="n"/>
      <c r="D128" s="6" t="n"/>
      <c r="E128" s="6" t="n"/>
      <c r="F128" s="6" t="n"/>
      <c r="G128" s="6" t="n"/>
      <c r="H128" s="6" t="n"/>
      <c r="I128" s="6" t="n"/>
      <c r="J128" s="7" t="n"/>
      <c r="K128" s="6" t="n"/>
      <c r="L128" s="8" t="n"/>
      <c r="M128" s="8" t="n"/>
      <c r="N128" s="9">
        <f>IF(H128="","",H128*M128)</f>
        <v/>
      </c>
      <c r="O128" s="8" t="n"/>
      <c r="P128" s="9">
        <f>IF(B128="","",N(L128)+N(N128)+N(O128))</f>
        <v/>
      </c>
      <c r="Q128" s="9">
        <f>IF(B128="","",IF(K128=Setup!$E$4,(N(L128)+N(N128))*Setup!$F$5,IF(K128=Setup!$E$5,N(L128)*Setup!$F$7,N(N128)*Setup!$F$9))+N(O128)*Setup!$F$11)</f>
        <v/>
      </c>
      <c r="R128" s="9">
        <f>IF(B128="","",P128+Q128)</f>
        <v/>
      </c>
      <c r="S128" s="9">
        <f>IF(A128="","",SUMIFS(Payments!$C$4:$C$1000,Payments!$A$4:$A$1000,A128))</f>
        <v/>
      </c>
      <c r="T128" s="9">
        <f>IF(B128="","",R128-S128)</f>
        <v/>
      </c>
      <c r="U128" s="10">
        <f>IF(OR(B128="",I128="Cancelled"),"",IF(OR(COUNTIFS($B$4:$B$303,B128,$D$4:$D$303,D128,$C$4:$C$303,C128,$I$4:$I$303,"&lt;&gt;Cancelled")&gt;1,AND(C128="Full day",COUNTIFS($B$4:$B$303,B128,$D$4:$D$303,D128,$I$4:$I$303,"&lt;&gt;Cancelled")&gt;1),AND(C128&lt;&gt;"Full day",COUNTIFS($B$4:$B$303,B128,$D$4:$D$303,D128,$C$4:$C$303,"Full day",$I$4:$I$303,"&lt;&gt;Cancelled")&gt;0)),"CLASH","OK"))</f>
        <v/>
      </c>
      <c r="V128" s="10">
        <f>IF(I128&lt;&gt;"Tentative hold","",IF(J128="","Add hold date",IF(TODAY()&gt;J128+Setup!$F$13,"HOLD EXPIRED: release","Hold live")))</f>
        <v/>
      </c>
      <c r="W128" s="6" t="n"/>
      <c r="X128" s="10">
        <f>IF(OR(B128="",I128="Cancelled"),"",TEXT(B128,"0")&amp;"|"&amp;D128)</f>
        <v/>
      </c>
    </row>
    <row r="129">
      <c r="A129" s="6" t="n"/>
      <c r="B129" s="7" t="n"/>
      <c r="C129" s="6" t="n"/>
      <c r="D129" s="6" t="n"/>
      <c r="E129" s="6" t="n"/>
      <c r="F129" s="6" t="n"/>
      <c r="G129" s="6" t="n"/>
      <c r="H129" s="6" t="n"/>
      <c r="I129" s="6" t="n"/>
      <c r="J129" s="7" t="n"/>
      <c r="K129" s="6" t="n"/>
      <c r="L129" s="8" t="n"/>
      <c r="M129" s="8" t="n"/>
      <c r="N129" s="9">
        <f>IF(H129="","",H129*M129)</f>
        <v/>
      </c>
      <c r="O129" s="8" t="n"/>
      <c r="P129" s="9">
        <f>IF(B129="","",N(L129)+N(N129)+N(O129))</f>
        <v/>
      </c>
      <c r="Q129" s="9">
        <f>IF(B129="","",IF(K129=Setup!$E$4,(N(L129)+N(N129))*Setup!$F$5,IF(K129=Setup!$E$5,N(L129)*Setup!$F$7,N(N129)*Setup!$F$9))+N(O129)*Setup!$F$11)</f>
        <v/>
      </c>
      <c r="R129" s="9">
        <f>IF(B129="","",P129+Q129)</f>
        <v/>
      </c>
      <c r="S129" s="9">
        <f>IF(A129="","",SUMIFS(Payments!$C$4:$C$1000,Payments!$A$4:$A$1000,A129))</f>
        <v/>
      </c>
      <c r="T129" s="9">
        <f>IF(B129="","",R129-S129)</f>
        <v/>
      </c>
      <c r="U129" s="10">
        <f>IF(OR(B129="",I129="Cancelled"),"",IF(OR(COUNTIFS($B$4:$B$303,B129,$D$4:$D$303,D129,$C$4:$C$303,C129,$I$4:$I$303,"&lt;&gt;Cancelled")&gt;1,AND(C129="Full day",COUNTIFS($B$4:$B$303,B129,$D$4:$D$303,D129,$I$4:$I$303,"&lt;&gt;Cancelled")&gt;1),AND(C129&lt;&gt;"Full day",COUNTIFS($B$4:$B$303,B129,$D$4:$D$303,D129,$C$4:$C$303,"Full day",$I$4:$I$303,"&lt;&gt;Cancelled")&gt;0)),"CLASH","OK"))</f>
        <v/>
      </c>
      <c r="V129" s="10">
        <f>IF(I129&lt;&gt;"Tentative hold","",IF(J129="","Add hold date",IF(TODAY()&gt;J129+Setup!$F$13,"HOLD EXPIRED: release","Hold live")))</f>
        <v/>
      </c>
      <c r="W129" s="6" t="n"/>
      <c r="X129" s="10">
        <f>IF(OR(B129="",I129="Cancelled"),"",TEXT(B129,"0")&amp;"|"&amp;D129)</f>
        <v/>
      </c>
    </row>
    <row r="130">
      <c r="A130" s="6" t="n"/>
      <c r="B130" s="7" t="n"/>
      <c r="C130" s="6" t="n"/>
      <c r="D130" s="6" t="n"/>
      <c r="E130" s="6" t="n"/>
      <c r="F130" s="6" t="n"/>
      <c r="G130" s="6" t="n"/>
      <c r="H130" s="6" t="n"/>
      <c r="I130" s="6" t="n"/>
      <c r="J130" s="7" t="n"/>
      <c r="K130" s="6" t="n"/>
      <c r="L130" s="8" t="n"/>
      <c r="M130" s="8" t="n"/>
      <c r="N130" s="9">
        <f>IF(H130="","",H130*M130)</f>
        <v/>
      </c>
      <c r="O130" s="8" t="n"/>
      <c r="P130" s="9">
        <f>IF(B130="","",N(L130)+N(N130)+N(O130))</f>
        <v/>
      </c>
      <c r="Q130" s="9">
        <f>IF(B130="","",IF(K130=Setup!$E$4,(N(L130)+N(N130))*Setup!$F$5,IF(K130=Setup!$E$5,N(L130)*Setup!$F$7,N(N130)*Setup!$F$9))+N(O130)*Setup!$F$11)</f>
        <v/>
      </c>
      <c r="R130" s="9">
        <f>IF(B130="","",P130+Q130)</f>
        <v/>
      </c>
      <c r="S130" s="9">
        <f>IF(A130="","",SUMIFS(Payments!$C$4:$C$1000,Payments!$A$4:$A$1000,A130))</f>
        <v/>
      </c>
      <c r="T130" s="9">
        <f>IF(B130="","",R130-S130)</f>
        <v/>
      </c>
      <c r="U130" s="10">
        <f>IF(OR(B130="",I130="Cancelled"),"",IF(OR(COUNTIFS($B$4:$B$303,B130,$D$4:$D$303,D130,$C$4:$C$303,C130,$I$4:$I$303,"&lt;&gt;Cancelled")&gt;1,AND(C130="Full day",COUNTIFS($B$4:$B$303,B130,$D$4:$D$303,D130,$I$4:$I$303,"&lt;&gt;Cancelled")&gt;1),AND(C130&lt;&gt;"Full day",COUNTIFS($B$4:$B$303,B130,$D$4:$D$303,D130,$C$4:$C$303,"Full day",$I$4:$I$303,"&lt;&gt;Cancelled")&gt;0)),"CLASH","OK"))</f>
        <v/>
      </c>
      <c r="V130" s="10">
        <f>IF(I130&lt;&gt;"Tentative hold","",IF(J130="","Add hold date",IF(TODAY()&gt;J130+Setup!$F$13,"HOLD EXPIRED: release","Hold live")))</f>
        <v/>
      </c>
      <c r="W130" s="6" t="n"/>
      <c r="X130" s="10">
        <f>IF(OR(B130="",I130="Cancelled"),"",TEXT(B130,"0")&amp;"|"&amp;D130)</f>
        <v/>
      </c>
    </row>
    <row r="131">
      <c r="A131" s="6" t="n"/>
      <c r="B131" s="7" t="n"/>
      <c r="C131" s="6" t="n"/>
      <c r="D131" s="6" t="n"/>
      <c r="E131" s="6" t="n"/>
      <c r="F131" s="6" t="n"/>
      <c r="G131" s="6" t="n"/>
      <c r="H131" s="6" t="n"/>
      <c r="I131" s="6" t="n"/>
      <c r="J131" s="7" t="n"/>
      <c r="K131" s="6" t="n"/>
      <c r="L131" s="8" t="n"/>
      <c r="M131" s="8" t="n"/>
      <c r="N131" s="9">
        <f>IF(H131="","",H131*M131)</f>
        <v/>
      </c>
      <c r="O131" s="8" t="n"/>
      <c r="P131" s="9">
        <f>IF(B131="","",N(L131)+N(N131)+N(O131))</f>
        <v/>
      </c>
      <c r="Q131" s="9">
        <f>IF(B131="","",IF(K131=Setup!$E$4,(N(L131)+N(N131))*Setup!$F$5,IF(K131=Setup!$E$5,N(L131)*Setup!$F$7,N(N131)*Setup!$F$9))+N(O131)*Setup!$F$11)</f>
        <v/>
      </c>
      <c r="R131" s="9">
        <f>IF(B131="","",P131+Q131)</f>
        <v/>
      </c>
      <c r="S131" s="9">
        <f>IF(A131="","",SUMIFS(Payments!$C$4:$C$1000,Payments!$A$4:$A$1000,A131))</f>
        <v/>
      </c>
      <c r="T131" s="9">
        <f>IF(B131="","",R131-S131)</f>
        <v/>
      </c>
      <c r="U131" s="10">
        <f>IF(OR(B131="",I131="Cancelled"),"",IF(OR(COUNTIFS($B$4:$B$303,B131,$D$4:$D$303,D131,$C$4:$C$303,C131,$I$4:$I$303,"&lt;&gt;Cancelled")&gt;1,AND(C131="Full day",COUNTIFS($B$4:$B$303,B131,$D$4:$D$303,D131,$I$4:$I$303,"&lt;&gt;Cancelled")&gt;1),AND(C131&lt;&gt;"Full day",COUNTIFS($B$4:$B$303,B131,$D$4:$D$303,D131,$C$4:$C$303,"Full day",$I$4:$I$303,"&lt;&gt;Cancelled")&gt;0)),"CLASH","OK"))</f>
        <v/>
      </c>
      <c r="V131" s="10">
        <f>IF(I131&lt;&gt;"Tentative hold","",IF(J131="","Add hold date",IF(TODAY()&gt;J131+Setup!$F$13,"HOLD EXPIRED: release","Hold live")))</f>
        <v/>
      </c>
      <c r="W131" s="6" t="n"/>
      <c r="X131" s="10">
        <f>IF(OR(B131="",I131="Cancelled"),"",TEXT(B131,"0")&amp;"|"&amp;D131)</f>
        <v/>
      </c>
    </row>
    <row r="132">
      <c r="A132" s="6" t="n"/>
      <c r="B132" s="7" t="n"/>
      <c r="C132" s="6" t="n"/>
      <c r="D132" s="6" t="n"/>
      <c r="E132" s="6" t="n"/>
      <c r="F132" s="6" t="n"/>
      <c r="G132" s="6" t="n"/>
      <c r="H132" s="6" t="n"/>
      <c r="I132" s="6" t="n"/>
      <c r="J132" s="7" t="n"/>
      <c r="K132" s="6" t="n"/>
      <c r="L132" s="8" t="n"/>
      <c r="M132" s="8" t="n"/>
      <c r="N132" s="9">
        <f>IF(H132="","",H132*M132)</f>
        <v/>
      </c>
      <c r="O132" s="8" t="n"/>
      <c r="P132" s="9">
        <f>IF(B132="","",N(L132)+N(N132)+N(O132))</f>
        <v/>
      </c>
      <c r="Q132" s="9">
        <f>IF(B132="","",IF(K132=Setup!$E$4,(N(L132)+N(N132))*Setup!$F$5,IF(K132=Setup!$E$5,N(L132)*Setup!$F$7,N(N132)*Setup!$F$9))+N(O132)*Setup!$F$11)</f>
        <v/>
      </c>
      <c r="R132" s="9">
        <f>IF(B132="","",P132+Q132)</f>
        <v/>
      </c>
      <c r="S132" s="9">
        <f>IF(A132="","",SUMIFS(Payments!$C$4:$C$1000,Payments!$A$4:$A$1000,A132))</f>
        <v/>
      </c>
      <c r="T132" s="9">
        <f>IF(B132="","",R132-S132)</f>
        <v/>
      </c>
      <c r="U132" s="10">
        <f>IF(OR(B132="",I132="Cancelled"),"",IF(OR(COUNTIFS($B$4:$B$303,B132,$D$4:$D$303,D132,$C$4:$C$303,C132,$I$4:$I$303,"&lt;&gt;Cancelled")&gt;1,AND(C132="Full day",COUNTIFS($B$4:$B$303,B132,$D$4:$D$303,D132,$I$4:$I$303,"&lt;&gt;Cancelled")&gt;1),AND(C132&lt;&gt;"Full day",COUNTIFS($B$4:$B$303,B132,$D$4:$D$303,D132,$C$4:$C$303,"Full day",$I$4:$I$303,"&lt;&gt;Cancelled")&gt;0)),"CLASH","OK"))</f>
        <v/>
      </c>
      <c r="V132" s="10">
        <f>IF(I132&lt;&gt;"Tentative hold","",IF(J132="","Add hold date",IF(TODAY()&gt;J132+Setup!$F$13,"HOLD EXPIRED: release","Hold live")))</f>
        <v/>
      </c>
      <c r="W132" s="6" t="n"/>
      <c r="X132" s="10">
        <f>IF(OR(B132="",I132="Cancelled"),"",TEXT(B132,"0")&amp;"|"&amp;D132)</f>
        <v/>
      </c>
    </row>
    <row r="133">
      <c r="A133" s="6" t="n"/>
      <c r="B133" s="7" t="n"/>
      <c r="C133" s="6" t="n"/>
      <c r="D133" s="6" t="n"/>
      <c r="E133" s="6" t="n"/>
      <c r="F133" s="6" t="n"/>
      <c r="G133" s="6" t="n"/>
      <c r="H133" s="6" t="n"/>
      <c r="I133" s="6" t="n"/>
      <c r="J133" s="7" t="n"/>
      <c r="K133" s="6" t="n"/>
      <c r="L133" s="8" t="n"/>
      <c r="M133" s="8" t="n"/>
      <c r="N133" s="9">
        <f>IF(H133="","",H133*M133)</f>
        <v/>
      </c>
      <c r="O133" s="8" t="n"/>
      <c r="P133" s="9">
        <f>IF(B133="","",N(L133)+N(N133)+N(O133))</f>
        <v/>
      </c>
      <c r="Q133" s="9">
        <f>IF(B133="","",IF(K133=Setup!$E$4,(N(L133)+N(N133))*Setup!$F$5,IF(K133=Setup!$E$5,N(L133)*Setup!$F$7,N(N133)*Setup!$F$9))+N(O133)*Setup!$F$11)</f>
        <v/>
      </c>
      <c r="R133" s="9">
        <f>IF(B133="","",P133+Q133)</f>
        <v/>
      </c>
      <c r="S133" s="9">
        <f>IF(A133="","",SUMIFS(Payments!$C$4:$C$1000,Payments!$A$4:$A$1000,A133))</f>
        <v/>
      </c>
      <c r="T133" s="9">
        <f>IF(B133="","",R133-S133)</f>
        <v/>
      </c>
      <c r="U133" s="10">
        <f>IF(OR(B133="",I133="Cancelled"),"",IF(OR(COUNTIFS($B$4:$B$303,B133,$D$4:$D$303,D133,$C$4:$C$303,C133,$I$4:$I$303,"&lt;&gt;Cancelled")&gt;1,AND(C133="Full day",COUNTIFS($B$4:$B$303,B133,$D$4:$D$303,D133,$I$4:$I$303,"&lt;&gt;Cancelled")&gt;1),AND(C133&lt;&gt;"Full day",COUNTIFS($B$4:$B$303,B133,$D$4:$D$303,D133,$C$4:$C$303,"Full day",$I$4:$I$303,"&lt;&gt;Cancelled")&gt;0)),"CLASH","OK"))</f>
        <v/>
      </c>
      <c r="V133" s="10">
        <f>IF(I133&lt;&gt;"Tentative hold","",IF(J133="","Add hold date",IF(TODAY()&gt;J133+Setup!$F$13,"HOLD EXPIRED: release","Hold live")))</f>
        <v/>
      </c>
      <c r="W133" s="6" t="n"/>
      <c r="X133" s="10">
        <f>IF(OR(B133="",I133="Cancelled"),"",TEXT(B133,"0")&amp;"|"&amp;D133)</f>
        <v/>
      </c>
    </row>
    <row r="134">
      <c r="A134" s="6" t="n"/>
      <c r="B134" s="7" t="n"/>
      <c r="C134" s="6" t="n"/>
      <c r="D134" s="6" t="n"/>
      <c r="E134" s="6" t="n"/>
      <c r="F134" s="6" t="n"/>
      <c r="G134" s="6" t="n"/>
      <c r="H134" s="6" t="n"/>
      <c r="I134" s="6" t="n"/>
      <c r="J134" s="7" t="n"/>
      <c r="K134" s="6" t="n"/>
      <c r="L134" s="8" t="n"/>
      <c r="M134" s="8" t="n"/>
      <c r="N134" s="9">
        <f>IF(H134="","",H134*M134)</f>
        <v/>
      </c>
      <c r="O134" s="8" t="n"/>
      <c r="P134" s="9">
        <f>IF(B134="","",N(L134)+N(N134)+N(O134))</f>
        <v/>
      </c>
      <c r="Q134" s="9">
        <f>IF(B134="","",IF(K134=Setup!$E$4,(N(L134)+N(N134))*Setup!$F$5,IF(K134=Setup!$E$5,N(L134)*Setup!$F$7,N(N134)*Setup!$F$9))+N(O134)*Setup!$F$11)</f>
        <v/>
      </c>
      <c r="R134" s="9">
        <f>IF(B134="","",P134+Q134)</f>
        <v/>
      </c>
      <c r="S134" s="9">
        <f>IF(A134="","",SUMIFS(Payments!$C$4:$C$1000,Payments!$A$4:$A$1000,A134))</f>
        <v/>
      </c>
      <c r="T134" s="9">
        <f>IF(B134="","",R134-S134)</f>
        <v/>
      </c>
      <c r="U134" s="10">
        <f>IF(OR(B134="",I134="Cancelled"),"",IF(OR(COUNTIFS($B$4:$B$303,B134,$D$4:$D$303,D134,$C$4:$C$303,C134,$I$4:$I$303,"&lt;&gt;Cancelled")&gt;1,AND(C134="Full day",COUNTIFS($B$4:$B$303,B134,$D$4:$D$303,D134,$I$4:$I$303,"&lt;&gt;Cancelled")&gt;1),AND(C134&lt;&gt;"Full day",COUNTIFS($B$4:$B$303,B134,$D$4:$D$303,D134,$C$4:$C$303,"Full day",$I$4:$I$303,"&lt;&gt;Cancelled")&gt;0)),"CLASH","OK"))</f>
        <v/>
      </c>
      <c r="V134" s="10">
        <f>IF(I134&lt;&gt;"Tentative hold","",IF(J134="","Add hold date",IF(TODAY()&gt;J134+Setup!$F$13,"HOLD EXPIRED: release","Hold live")))</f>
        <v/>
      </c>
      <c r="W134" s="6" t="n"/>
      <c r="X134" s="10">
        <f>IF(OR(B134="",I134="Cancelled"),"",TEXT(B134,"0")&amp;"|"&amp;D134)</f>
        <v/>
      </c>
    </row>
    <row r="135">
      <c r="A135" s="6" t="n"/>
      <c r="B135" s="7" t="n"/>
      <c r="C135" s="6" t="n"/>
      <c r="D135" s="6" t="n"/>
      <c r="E135" s="6" t="n"/>
      <c r="F135" s="6" t="n"/>
      <c r="G135" s="6" t="n"/>
      <c r="H135" s="6" t="n"/>
      <c r="I135" s="6" t="n"/>
      <c r="J135" s="7" t="n"/>
      <c r="K135" s="6" t="n"/>
      <c r="L135" s="8" t="n"/>
      <c r="M135" s="8" t="n"/>
      <c r="N135" s="9">
        <f>IF(H135="","",H135*M135)</f>
        <v/>
      </c>
      <c r="O135" s="8" t="n"/>
      <c r="P135" s="9">
        <f>IF(B135="","",N(L135)+N(N135)+N(O135))</f>
        <v/>
      </c>
      <c r="Q135" s="9">
        <f>IF(B135="","",IF(K135=Setup!$E$4,(N(L135)+N(N135))*Setup!$F$5,IF(K135=Setup!$E$5,N(L135)*Setup!$F$7,N(N135)*Setup!$F$9))+N(O135)*Setup!$F$11)</f>
        <v/>
      </c>
      <c r="R135" s="9">
        <f>IF(B135="","",P135+Q135)</f>
        <v/>
      </c>
      <c r="S135" s="9">
        <f>IF(A135="","",SUMIFS(Payments!$C$4:$C$1000,Payments!$A$4:$A$1000,A135))</f>
        <v/>
      </c>
      <c r="T135" s="9">
        <f>IF(B135="","",R135-S135)</f>
        <v/>
      </c>
      <c r="U135" s="10">
        <f>IF(OR(B135="",I135="Cancelled"),"",IF(OR(COUNTIFS($B$4:$B$303,B135,$D$4:$D$303,D135,$C$4:$C$303,C135,$I$4:$I$303,"&lt;&gt;Cancelled")&gt;1,AND(C135="Full day",COUNTIFS($B$4:$B$303,B135,$D$4:$D$303,D135,$I$4:$I$303,"&lt;&gt;Cancelled")&gt;1),AND(C135&lt;&gt;"Full day",COUNTIFS($B$4:$B$303,B135,$D$4:$D$303,D135,$C$4:$C$303,"Full day",$I$4:$I$303,"&lt;&gt;Cancelled")&gt;0)),"CLASH","OK"))</f>
        <v/>
      </c>
      <c r="V135" s="10">
        <f>IF(I135&lt;&gt;"Tentative hold","",IF(J135="","Add hold date",IF(TODAY()&gt;J135+Setup!$F$13,"HOLD EXPIRED: release","Hold live")))</f>
        <v/>
      </c>
      <c r="W135" s="6" t="n"/>
      <c r="X135" s="10">
        <f>IF(OR(B135="",I135="Cancelled"),"",TEXT(B135,"0")&amp;"|"&amp;D135)</f>
        <v/>
      </c>
    </row>
    <row r="136">
      <c r="A136" s="6" t="n"/>
      <c r="B136" s="7" t="n"/>
      <c r="C136" s="6" t="n"/>
      <c r="D136" s="6" t="n"/>
      <c r="E136" s="6" t="n"/>
      <c r="F136" s="6" t="n"/>
      <c r="G136" s="6" t="n"/>
      <c r="H136" s="6" t="n"/>
      <c r="I136" s="6" t="n"/>
      <c r="J136" s="7" t="n"/>
      <c r="K136" s="6" t="n"/>
      <c r="L136" s="8" t="n"/>
      <c r="M136" s="8" t="n"/>
      <c r="N136" s="9">
        <f>IF(H136="","",H136*M136)</f>
        <v/>
      </c>
      <c r="O136" s="8" t="n"/>
      <c r="P136" s="9">
        <f>IF(B136="","",N(L136)+N(N136)+N(O136))</f>
        <v/>
      </c>
      <c r="Q136" s="9">
        <f>IF(B136="","",IF(K136=Setup!$E$4,(N(L136)+N(N136))*Setup!$F$5,IF(K136=Setup!$E$5,N(L136)*Setup!$F$7,N(N136)*Setup!$F$9))+N(O136)*Setup!$F$11)</f>
        <v/>
      </c>
      <c r="R136" s="9">
        <f>IF(B136="","",P136+Q136)</f>
        <v/>
      </c>
      <c r="S136" s="9">
        <f>IF(A136="","",SUMIFS(Payments!$C$4:$C$1000,Payments!$A$4:$A$1000,A136))</f>
        <v/>
      </c>
      <c r="T136" s="9">
        <f>IF(B136="","",R136-S136)</f>
        <v/>
      </c>
      <c r="U136" s="10">
        <f>IF(OR(B136="",I136="Cancelled"),"",IF(OR(COUNTIFS($B$4:$B$303,B136,$D$4:$D$303,D136,$C$4:$C$303,C136,$I$4:$I$303,"&lt;&gt;Cancelled")&gt;1,AND(C136="Full day",COUNTIFS($B$4:$B$303,B136,$D$4:$D$303,D136,$I$4:$I$303,"&lt;&gt;Cancelled")&gt;1),AND(C136&lt;&gt;"Full day",COUNTIFS($B$4:$B$303,B136,$D$4:$D$303,D136,$C$4:$C$303,"Full day",$I$4:$I$303,"&lt;&gt;Cancelled")&gt;0)),"CLASH","OK"))</f>
        <v/>
      </c>
      <c r="V136" s="10">
        <f>IF(I136&lt;&gt;"Tentative hold","",IF(J136="","Add hold date",IF(TODAY()&gt;J136+Setup!$F$13,"HOLD EXPIRED: release","Hold live")))</f>
        <v/>
      </c>
      <c r="W136" s="6" t="n"/>
      <c r="X136" s="10">
        <f>IF(OR(B136="",I136="Cancelled"),"",TEXT(B136,"0")&amp;"|"&amp;D136)</f>
        <v/>
      </c>
    </row>
    <row r="137">
      <c r="A137" s="6" t="n"/>
      <c r="B137" s="7" t="n"/>
      <c r="C137" s="6" t="n"/>
      <c r="D137" s="6" t="n"/>
      <c r="E137" s="6" t="n"/>
      <c r="F137" s="6" t="n"/>
      <c r="G137" s="6" t="n"/>
      <c r="H137" s="6" t="n"/>
      <c r="I137" s="6" t="n"/>
      <c r="J137" s="7" t="n"/>
      <c r="K137" s="6" t="n"/>
      <c r="L137" s="8" t="n"/>
      <c r="M137" s="8" t="n"/>
      <c r="N137" s="9">
        <f>IF(H137="","",H137*M137)</f>
        <v/>
      </c>
      <c r="O137" s="8" t="n"/>
      <c r="P137" s="9">
        <f>IF(B137="","",N(L137)+N(N137)+N(O137))</f>
        <v/>
      </c>
      <c r="Q137" s="9">
        <f>IF(B137="","",IF(K137=Setup!$E$4,(N(L137)+N(N137))*Setup!$F$5,IF(K137=Setup!$E$5,N(L137)*Setup!$F$7,N(N137)*Setup!$F$9))+N(O137)*Setup!$F$11)</f>
        <v/>
      </c>
      <c r="R137" s="9">
        <f>IF(B137="","",P137+Q137)</f>
        <v/>
      </c>
      <c r="S137" s="9">
        <f>IF(A137="","",SUMIFS(Payments!$C$4:$C$1000,Payments!$A$4:$A$1000,A137))</f>
        <v/>
      </c>
      <c r="T137" s="9">
        <f>IF(B137="","",R137-S137)</f>
        <v/>
      </c>
      <c r="U137" s="10">
        <f>IF(OR(B137="",I137="Cancelled"),"",IF(OR(COUNTIFS($B$4:$B$303,B137,$D$4:$D$303,D137,$C$4:$C$303,C137,$I$4:$I$303,"&lt;&gt;Cancelled")&gt;1,AND(C137="Full day",COUNTIFS($B$4:$B$303,B137,$D$4:$D$303,D137,$I$4:$I$303,"&lt;&gt;Cancelled")&gt;1),AND(C137&lt;&gt;"Full day",COUNTIFS($B$4:$B$303,B137,$D$4:$D$303,D137,$C$4:$C$303,"Full day",$I$4:$I$303,"&lt;&gt;Cancelled")&gt;0)),"CLASH","OK"))</f>
        <v/>
      </c>
      <c r="V137" s="10">
        <f>IF(I137&lt;&gt;"Tentative hold","",IF(J137="","Add hold date",IF(TODAY()&gt;J137+Setup!$F$13,"HOLD EXPIRED: release","Hold live")))</f>
        <v/>
      </c>
      <c r="W137" s="6" t="n"/>
      <c r="X137" s="10">
        <f>IF(OR(B137="",I137="Cancelled"),"",TEXT(B137,"0")&amp;"|"&amp;D137)</f>
        <v/>
      </c>
    </row>
    <row r="138">
      <c r="A138" s="6" t="n"/>
      <c r="B138" s="7" t="n"/>
      <c r="C138" s="6" t="n"/>
      <c r="D138" s="6" t="n"/>
      <c r="E138" s="6" t="n"/>
      <c r="F138" s="6" t="n"/>
      <c r="G138" s="6" t="n"/>
      <c r="H138" s="6" t="n"/>
      <c r="I138" s="6" t="n"/>
      <c r="J138" s="7" t="n"/>
      <c r="K138" s="6" t="n"/>
      <c r="L138" s="8" t="n"/>
      <c r="M138" s="8" t="n"/>
      <c r="N138" s="9">
        <f>IF(H138="","",H138*M138)</f>
        <v/>
      </c>
      <c r="O138" s="8" t="n"/>
      <c r="P138" s="9">
        <f>IF(B138="","",N(L138)+N(N138)+N(O138))</f>
        <v/>
      </c>
      <c r="Q138" s="9">
        <f>IF(B138="","",IF(K138=Setup!$E$4,(N(L138)+N(N138))*Setup!$F$5,IF(K138=Setup!$E$5,N(L138)*Setup!$F$7,N(N138)*Setup!$F$9))+N(O138)*Setup!$F$11)</f>
        <v/>
      </c>
      <c r="R138" s="9">
        <f>IF(B138="","",P138+Q138)</f>
        <v/>
      </c>
      <c r="S138" s="9">
        <f>IF(A138="","",SUMIFS(Payments!$C$4:$C$1000,Payments!$A$4:$A$1000,A138))</f>
        <v/>
      </c>
      <c r="T138" s="9">
        <f>IF(B138="","",R138-S138)</f>
        <v/>
      </c>
      <c r="U138" s="10">
        <f>IF(OR(B138="",I138="Cancelled"),"",IF(OR(COUNTIFS($B$4:$B$303,B138,$D$4:$D$303,D138,$C$4:$C$303,C138,$I$4:$I$303,"&lt;&gt;Cancelled")&gt;1,AND(C138="Full day",COUNTIFS($B$4:$B$303,B138,$D$4:$D$303,D138,$I$4:$I$303,"&lt;&gt;Cancelled")&gt;1),AND(C138&lt;&gt;"Full day",COUNTIFS($B$4:$B$303,B138,$D$4:$D$303,D138,$C$4:$C$303,"Full day",$I$4:$I$303,"&lt;&gt;Cancelled")&gt;0)),"CLASH","OK"))</f>
        <v/>
      </c>
      <c r="V138" s="10">
        <f>IF(I138&lt;&gt;"Tentative hold","",IF(J138="","Add hold date",IF(TODAY()&gt;J138+Setup!$F$13,"HOLD EXPIRED: release","Hold live")))</f>
        <v/>
      </c>
      <c r="W138" s="6" t="n"/>
      <c r="X138" s="10">
        <f>IF(OR(B138="",I138="Cancelled"),"",TEXT(B138,"0")&amp;"|"&amp;D138)</f>
        <v/>
      </c>
    </row>
    <row r="139">
      <c r="A139" s="6" t="n"/>
      <c r="B139" s="7" t="n"/>
      <c r="C139" s="6" t="n"/>
      <c r="D139" s="6" t="n"/>
      <c r="E139" s="6" t="n"/>
      <c r="F139" s="6" t="n"/>
      <c r="G139" s="6" t="n"/>
      <c r="H139" s="6" t="n"/>
      <c r="I139" s="6" t="n"/>
      <c r="J139" s="7" t="n"/>
      <c r="K139" s="6" t="n"/>
      <c r="L139" s="8" t="n"/>
      <c r="M139" s="8" t="n"/>
      <c r="N139" s="9">
        <f>IF(H139="","",H139*M139)</f>
        <v/>
      </c>
      <c r="O139" s="8" t="n"/>
      <c r="P139" s="9">
        <f>IF(B139="","",N(L139)+N(N139)+N(O139))</f>
        <v/>
      </c>
      <c r="Q139" s="9">
        <f>IF(B139="","",IF(K139=Setup!$E$4,(N(L139)+N(N139))*Setup!$F$5,IF(K139=Setup!$E$5,N(L139)*Setup!$F$7,N(N139)*Setup!$F$9))+N(O139)*Setup!$F$11)</f>
        <v/>
      </c>
      <c r="R139" s="9">
        <f>IF(B139="","",P139+Q139)</f>
        <v/>
      </c>
      <c r="S139" s="9">
        <f>IF(A139="","",SUMIFS(Payments!$C$4:$C$1000,Payments!$A$4:$A$1000,A139))</f>
        <v/>
      </c>
      <c r="T139" s="9">
        <f>IF(B139="","",R139-S139)</f>
        <v/>
      </c>
      <c r="U139" s="10">
        <f>IF(OR(B139="",I139="Cancelled"),"",IF(OR(COUNTIFS($B$4:$B$303,B139,$D$4:$D$303,D139,$C$4:$C$303,C139,$I$4:$I$303,"&lt;&gt;Cancelled")&gt;1,AND(C139="Full day",COUNTIFS($B$4:$B$303,B139,$D$4:$D$303,D139,$I$4:$I$303,"&lt;&gt;Cancelled")&gt;1),AND(C139&lt;&gt;"Full day",COUNTIFS($B$4:$B$303,B139,$D$4:$D$303,D139,$C$4:$C$303,"Full day",$I$4:$I$303,"&lt;&gt;Cancelled")&gt;0)),"CLASH","OK"))</f>
        <v/>
      </c>
      <c r="V139" s="10">
        <f>IF(I139&lt;&gt;"Tentative hold","",IF(J139="","Add hold date",IF(TODAY()&gt;J139+Setup!$F$13,"HOLD EXPIRED: release","Hold live")))</f>
        <v/>
      </c>
      <c r="W139" s="6" t="n"/>
      <c r="X139" s="10">
        <f>IF(OR(B139="",I139="Cancelled"),"",TEXT(B139,"0")&amp;"|"&amp;D139)</f>
        <v/>
      </c>
    </row>
    <row r="140">
      <c r="A140" s="6" t="n"/>
      <c r="B140" s="7" t="n"/>
      <c r="C140" s="6" t="n"/>
      <c r="D140" s="6" t="n"/>
      <c r="E140" s="6" t="n"/>
      <c r="F140" s="6" t="n"/>
      <c r="G140" s="6" t="n"/>
      <c r="H140" s="6" t="n"/>
      <c r="I140" s="6" t="n"/>
      <c r="J140" s="7" t="n"/>
      <c r="K140" s="6" t="n"/>
      <c r="L140" s="8" t="n"/>
      <c r="M140" s="8" t="n"/>
      <c r="N140" s="9">
        <f>IF(H140="","",H140*M140)</f>
        <v/>
      </c>
      <c r="O140" s="8" t="n"/>
      <c r="P140" s="9">
        <f>IF(B140="","",N(L140)+N(N140)+N(O140))</f>
        <v/>
      </c>
      <c r="Q140" s="9">
        <f>IF(B140="","",IF(K140=Setup!$E$4,(N(L140)+N(N140))*Setup!$F$5,IF(K140=Setup!$E$5,N(L140)*Setup!$F$7,N(N140)*Setup!$F$9))+N(O140)*Setup!$F$11)</f>
        <v/>
      </c>
      <c r="R140" s="9">
        <f>IF(B140="","",P140+Q140)</f>
        <v/>
      </c>
      <c r="S140" s="9">
        <f>IF(A140="","",SUMIFS(Payments!$C$4:$C$1000,Payments!$A$4:$A$1000,A140))</f>
        <v/>
      </c>
      <c r="T140" s="9">
        <f>IF(B140="","",R140-S140)</f>
        <v/>
      </c>
      <c r="U140" s="10">
        <f>IF(OR(B140="",I140="Cancelled"),"",IF(OR(COUNTIFS($B$4:$B$303,B140,$D$4:$D$303,D140,$C$4:$C$303,C140,$I$4:$I$303,"&lt;&gt;Cancelled")&gt;1,AND(C140="Full day",COUNTIFS($B$4:$B$303,B140,$D$4:$D$303,D140,$I$4:$I$303,"&lt;&gt;Cancelled")&gt;1),AND(C140&lt;&gt;"Full day",COUNTIFS($B$4:$B$303,B140,$D$4:$D$303,D140,$C$4:$C$303,"Full day",$I$4:$I$303,"&lt;&gt;Cancelled")&gt;0)),"CLASH","OK"))</f>
        <v/>
      </c>
      <c r="V140" s="10">
        <f>IF(I140&lt;&gt;"Tentative hold","",IF(J140="","Add hold date",IF(TODAY()&gt;J140+Setup!$F$13,"HOLD EXPIRED: release","Hold live")))</f>
        <v/>
      </c>
      <c r="W140" s="6" t="n"/>
      <c r="X140" s="10">
        <f>IF(OR(B140="",I140="Cancelled"),"",TEXT(B140,"0")&amp;"|"&amp;D140)</f>
        <v/>
      </c>
    </row>
    <row r="141">
      <c r="A141" s="6" t="n"/>
      <c r="B141" s="7" t="n"/>
      <c r="C141" s="6" t="n"/>
      <c r="D141" s="6" t="n"/>
      <c r="E141" s="6" t="n"/>
      <c r="F141" s="6" t="n"/>
      <c r="G141" s="6" t="n"/>
      <c r="H141" s="6" t="n"/>
      <c r="I141" s="6" t="n"/>
      <c r="J141" s="7" t="n"/>
      <c r="K141" s="6" t="n"/>
      <c r="L141" s="8" t="n"/>
      <c r="M141" s="8" t="n"/>
      <c r="N141" s="9">
        <f>IF(H141="","",H141*M141)</f>
        <v/>
      </c>
      <c r="O141" s="8" t="n"/>
      <c r="P141" s="9">
        <f>IF(B141="","",N(L141)+N(N141)+N(O141))</f>
        <v/>
      </c>
      <c r="Q141" s="9">
        <f>IF(B141="","",IF(K141=Setup!$E$4,(N(L141)+N(N141))*Setup!$F$5,IF(K141=Setup!$E$5,N(L141)*Setup!$F$7,N(N141)*Setup!$F$9))+N(O141)*Setup!$F$11)</f>
        <v/>
      </c>
      <c r="R141" s="9">
        <f>IF(B141="","",P141+Q141)</f>
        <v/>
      </c>
      <c r="S141" s="9">
        <f>IF(A141="","",SUMIFS(Payments!$C$4:$C$1000,Payments!$A$4:$A$1000,A141))</f>
        <v/>
      </c>
      <c r="T141" s="9">
        <f>IF(B141="","",R141-S141)</f>
        <v/>
      </c>
      <c r="U141" s="10">
        <f>IF(OR(B141="",I141="Cancelled"),"",IF(OR(COUNTIFS($B$4:$B$303,B141,$D$4:$D$303,D141,$C$4:$C$303,C141,$I$4:$I$303,"&lt;&gt;Cancelled")&gt;1,AND(C141="Full day",COUNTIFS($B$4:$B$303,B141,$D$4:$D$303,D141,$I$4:$I$303,"&lt;&gt;Cancelled")&gt;1),AND(C141&lt;&gt;"Full day",COUNTIFS($B$4:$B$303,B141,$D$4:$D$303,D141,$C$4:$C$303,"Full day",$I$4:$I$303,"&lt;&gt;Cancelled")&gt;0)),"CLASH","OK"))</f>
        <v/>
      </c>
      <c r="V141" s="10">
        <f>IF(I141&lt;&gt;"Tentative hold","",IF(J141="","Add hold date",IF(TODAY()&gt;J141+Setup!$F$13,"HOLD EXPIRED: release","Hold live")))</f>
        <v/>
      </c>
      <c r="W141" s="6" t="n"/>
      <c r="X141" s="10">
        <f>IF(OR(B141="",I141="Cancelled"),"",TEXT(B141,"0")&amp;"|"&amp;D141)</f>
        <v/>
      </c>
    </row>
    <row r="142">
      <c r="A142" s="6" t="n"/>
      <c r="B142" s="7" t="n"/>
      <c r="C142" s="6" t="n"/>
      <c r="D142" s="6" t="n"/>
      <c r="E142" s="6" t="n"/>
      <c r="F142" s="6" t="n"/>
      <c r="G142" s="6" t="n"/>
      <c r="H142" s="6" t="n"/>
      <c r="I142" s="6" t="n"/>
      <c r="J142" s="7" t="n"/>
      <c r="K142" s="6" t="n"/>
      <c r="L142" s="8" t="n"/>
      <c r="M142" s="8" t="n"/>
      <c r="N142" s="9">
        <f>IF(H142="","",H142*M142)</f>
        <v/>
      </c>
      <c r="O142" s="8" t="n"/>
      <c r="P142" s="9">
        <f>IF(B142="","",N(L142)+N(N142)+N(O142))</f>
        <v/>
      </c>
      <c r="Q142" s="9">
        <f>IF(B142="","",IF(K142=Setup!$E$4,(N(L142)+N(N142))*Setup!$F$5,IF(K142=Setup!$E$5,N(L142)*Setup!$F$7,N(N142)*Setup!$F$9))+N(O142)*Setup!$F$11)</f>
        <v/>
      </c>
      <c r="R142" s="9">
        <f>IF(B142="","",P142+Q142)</f>
        <v/>
      </c>
      <c r="S142" s="9">
        <f>IF(A142="","",SUMIFS(Payments!$C$4:$C$1000,Payments!$A$4:$A$1000,A142))</f>
        <v/>
      </c>
      <c r="T142" s="9">
        <f>IF(B142="","",R142-S142)</f>
        <v/>
      </c>
      <c r="U142" s="10">
        <f>IF(OR(B142="",I142="Cancelled"),"",IF(OR(COUNTIFS($B$4:$B$303,B142,$D$4:$D$303,D142,$C$4:$C$303,C142,$I$4:$I$303,"&lt;&gt;Cancelled")&gt;1,AND(C142="Full day",COUNTIFS($B$4:$B$303,B142,$D$4:$D$303,D142,$I$4:$I$303,"&lt;&gt;Cancelled")&gt;1),AND(C142&lt;&gt;"Full day",COUNTIFS($B$4:$B$303,B142,$D$4:$D$303,D142,$C$4:$C$303,"Full day",$I$4:$I$303,"&lt;&gt;Cancelled")&gt;0)),"CLASH","OK"))</f>
        <v/>
      </c>
      <c r="V142" s="10">
        <f>IF(I142&lt;&gt;"Tentative hold","",IF(J142="","Add hold date",IF(TODAY()&gt;J142+Setup!$F$13,"HOLD EXPIRED: release","Hold live")))</f>
        <v/>
      </c>
      <c r="W142" s="6" t="n"/>
      <c r="X142" s="10">
        <f>IF(OR(B142="",I142="Cancelled"),"",TEXT(B142,"0")&amp;"|"&amp;D142)</f>
        <v/>
      </c>
    </row>
    <row r="143">
      <c r="A143" s="6" t="n"/>
      <c r="B143" s="7" t="n"/>
      <c r="C143" s="6" t="n"/>
      <c r="D143" s="6" t="n"/>
      <c r="E143" s="6" t="n"/>
      <c r="F143" s="6" t="n"/>
      <c r="G143" s="6" t="n"/>
      <c r="H143" s="6" t="n"/>
      <c r="I143" s="6" t="n"/>
      <c r="J143" s="7" t="n"/>
      <c r="K143" s="6" t="n"/>
      <c r="L143" s="8" t="n"/>
      <c r="M143" s="8" t="n"/>
      <c r="N143" s="9">
        <f>IF(H143="","",H143*M143)</f>
        <v/>
      </c>
      <c r="O143" s="8" t="n"/>
      <c r="P143" s="9">
        <f>IF(B143="","",N(L143)+N(N143)+N(O143))</f>
        <v/>
      </c>
      <c r="Q143" s="9">
        <f>IF(B143="","",IF(K143=Setup!$E$4,(N(L143)+N(N143))*Setup!$F$5,IF(K143=Setup!$E$5,N(L143)*Setup!$F$7,N(N143)*Setup!$F$9))+N(O143)*Setup!$F$11)</f>
        <v/>
      </c>
      <c r="R143" s="9">
        <f>IF(B143="","",P143+Q143)</f>
        <v/>
      </c>
      <c r="S143" s="9">
        <f>IF(A143="","",SUMIFS(Payments!$C$4:$C$1000,Payments!$A$4:$A$1000,A143))</f>
        <v/>
      </c>
      <c r="T143" s="9">
        <f>IF(B143="","",R143-S143)</f>
        <v/>
      </c>
      <c r="U143" s="10">
        <f>IF(OR(B143="",I143="Cancelled"),"",IF(OR(COUNTIFS($B$4:$B$303,B143,$D$4:$D$303,D143,$C$4:$C$303,C143,$I$4:$I$303,"&lt;&gt;Cancelled")&gt;1,AND(C143="Full day",COUNTIFS($B$4:$B$303,B143,$D$4:$D$303,D143,$I$4:$I$303,"&lt;&gt;Cancelled")&gt;1),AND(C143&lt;&gt;"Full day",COUNTIFS($B$4:$B$303,B143,$D$4:$D$303,D143,$C$4:$C$303,"Full day",$I$4:$I$303,"&lt;&gt;Cancelled")&gt;0)),"CLASH","OK"))</f>
        <v/>
      </c>
      <c r="V143" s="10">
        <f>IF(I143&lt;&gt;"Tentative hold","",IF(J143="","Add hold date",IF(TODAY()&gt;J143+Setup!$F$13,"HOLD EXPIRED: release","Hold live")))</f>
        <v/>
      </c>
      <c r="W143" s="6" t="n"/>
      <c r="X143" s="10">
        <f>IF(OR(B143="",I143="Cancelled"),"",TEXT(B143,"0")&amp;"|"&amp;D143)</f>
        <v/>
      </c>
    </row>
    <row r="144">
      <c r="A144" s="6" t="n"/>
      <c r="B144" s="7" t="n"/>
      <c r="C144" s="6" t="n"/>
      <c r="D144" s="6" t="n"/>
      <c r="E144" s="6" t="n"/>
      <c r="F144" s="6" t="n"/>
      <c r="G144" s="6" t="n"/>
      <c r="H144" s="6" t="n"/>
      <c r="I144" s="6" t="n"/>
      <c r="J144" s="7" t="n"/>
      <c r="K144" s="6" t="n"/>
      <c r="L144" s="8" t="n"/>
      <c r="M144" s="8" t="n"/>
      <c r="N144" s="9">
        <f>IF(H144="","",H144*M144)</f>
        <v/>
      </c>
      <c r="O144" s="8" t="n"/>
      <c r="P144" s="9">
        <f>IF(B144="","",N(L144)+N(N144)+N(O144))</f>
        <v/>
      </c>
      <c r="Q144" s="9">
        <f>IF(B144="","",IF(K144=Setup!$E$4,(N(L144)+N(N144))*Setup!$F$5,IF(K144=Setup!$E$5,N(L144)*Setup!$F$7,N(N144)*Setup!$F$9))+N(O144)*Setup!$F$11)</f>
        <v/>
      </c>
      <c r="R144" s="9">
        <f>IF(B144="","",P144+Q144)</f>
        <v/>
      </c>
      <c r="S144" s="9">
        <f>IF(A144="","",SUMIFS(Payments!$C$4:$C$1000,Payments!$A$4:$A$1000,A144))</f>
        <v/>
      </c>
      <c r="T144" s="9">
        <f>IF(B144="","",R144-S144)</f>
        <v/>
      </c>
      <c r="U144" s="10">
        <f>IF(OR(B144="",I144="Cancelled"),"",IF(OR(COUNTIFS($B$4:$B$303,B144,$D$4:$D$303,D144,$C$4:$C$303,C144,$I$4:$I$303,"&lt;&gt;Cancelled")&gt;1,AND(C144="Full day",COUNTIFS($B$4:$B$303,B144,$D$4:$D$303,D144,$I$4:$I$303,"&lt;&gt;Cancelled")&gt;1),AND(C144&lt;&gt;"Full day",COUNTIFS($B$4:$B$303,B144,$D$4:$D$303,D144,$C$4:$C$303,"Full day",$I$4:$I$303,"&lt;&gt;Cancelled")&gt;0)),"CLASH","OK"))</f>
        <v/>
      </c>
      <c r="V144" s="10">
        <f>IF(I144&lt;&gt;"Tentative hold","",IF(J144="","Add hold date",IF(TODAY()&gt;J144+Setup!$F$13,"HOLD EXPIRED: release","Hold live")))</f>
        <v/>
      </c>
      <c r="W144" s="6" t="n"/>
      <c r="X144" s="10">
        <f>IF(OR(B144="",I144="Cancelled"),"",TEXT(B144,"0")&amp;"|"&amp;D144)</f>
        <v/>
      </c>
    </row>
    <row r="145">
      <c r="A145" s="6" t="n"/>
      <c r="B145" s="7" t="n"/>
      <c r="C145" s="6" t="n"/>
      <c r="D145" s="6" t="n"/>
      <c r="E145" s="6" t="n"/>
      <c r="F145" s="6" t="n"/>
      <c r="G145" s="6" t="n"/>
      <c r="H145" s="6" t="n"/>
      <c r="I145" s="6" t="n"/>
      <c r="J145" s="7" t="n"/>
      <c r="K145" s="6" t="n"/>
      <c r="L145" s="8" t="n"/>
      <c r="M145" s="8" t="n"/>
      <c r="N145" s="9">
        <f>IF(H145="","",H145*M145)</f>
        <v/>
      </c>
      <c r="O145" s="8" t="n"/>
      <c r="P145" s="9">
        <f>IF(B145="","",N(L145)+N(N145)+N(O145))</f>
        <v/>
      </c>
      <c r="Q145" s="9">
        <f>IF(B145="","",IF(K145=Setup!$E$4,(N(L145)+N(N145))*Setup!$F$5,IF(K145=Setup!$E$5,N(L145)*Setup!$F$7,N(N145)*Setup!$F$9))+N(O145)*Setup!$F$11)</f>
        <v/>
      </c>
      <c r="R145" s="9">
        <f>IF(B145="","",P145+Q145)</f>
        <v/>
      </c>
      <c r="S145" s="9">
        <f>IF(A145="","",SUMIFS(Payments!$C$4:$C$1000,Payments!$A$4:$A$1000,A145))</f>
        <v/>
      </c>
      <c r="T145" s="9">
        <f>IF(B145="","",R145-S145)</f>
        <v/>
      </c>
      <c r="U145" s="10">
        <f>IF(OR(B145="",I145="Cancelled"),"",IF(OR(COUNTIFS($B$4:$B$303,B145,$D$4:$D$303,D145,$C$4:$C$303,C145,$I$4:$I$303,"&lt;&gt;Cancelled")&gt;1,AND(C145="Full day",COUNTIFS($B$4:$B$303,B145,$D$4:$D$303,D145,$I$4:$I$303,"&lt;&gt;Cancelled")&gt;1),AND(C145&lt;&gt;"Full day",COUNTIFS($B$4:$B$303,B145,$D$4:$D$303,D145,$C$4:$C$303,"Full day",$I$4:$I$303,"&lt;&gt;Cancelled")&gt;0)),"CLASH","OK"))</f>
        <v/>
      </c>
      <c r="V145" s="10">
        <f>IF(I145&lt;&gt;"Tentative hold","",IF(J145="","Add hold date",IF(TODAY()&gt;J145+Setup!$F$13,"HOLD EXPIRED: release","Hold live")))</f>
        <v/>
      </c>
      <c r="W145" s="6" t="n"/>
      <c r="X145" s="10">
        <f>IF(OR(B145="",I145="Cancelled"),"",TEXT(B145,"0")&amp;"|"&amp;D145)</f>
        <v/>
      </c>
    </row>
    <row r="146">
      <c r="A146" s="6" t="n"/>
      <c r="B146" s="7" t="n"/>
      <c r="C146" s="6" t="n"/>
      <c r="D146" s="6" t="n"/>
      <c r="E146" s="6" t="n"/>
      <c r="F146" s="6" t="n"/>
      <c r="G146" s="6" t="n"/>
      <c r="H146" s="6" t="n"/>
      <c r="I146" s="6" t="n"/>
      <c r="J146" s="7" t="n"/>
      <c r="K146" s="6" t="n"/>
      <c r="L146" s="8" t="n"/>
      <c r="M146" s="8" t="n"/>
      <c r="N146" s="9">
        <f>IF(H146="","",H146*M146)</f>
        <v/>
      </c>
      <c r="O146" s="8" t="n"/>
      <c r="P146" s="9">
        <f>IF(B146="","",N(L146)+N(N146)+N(O146))</f>
        <v/>
      </c>
      <c r="Q146" s="9">
        <f>IF(B146="","",IF(K146=Setup!$E$4,(N(L146)+N(N146))*Setup!$F$5,IF(K146=Setup!$E$5,N(L146)*Setup!$F$7,N(N146)*Setup!$F$9))+N(O146)*Setup!$F$11)</f>
        <v/>
      </c>
      <c r="R146" s="9">
        <f>IF(B146="","",P146+Q146)</f>
        <v/>
      </c>
      <c r="S146" s="9">
        <f>IF(A146="","",SUMIFS(Payments!$C$4:$C$1000,Payments!$A$4:$A$1000,A146))</f>
        <v/>
      </c>
      <c r="T146" s="9">
        <f>IF(B146="","",R146-S146)</f>
        <v/>
      </c>
      <c r="U146" s="10">
        <f>IF(OR(B146="",I146="Cancelled"),"",IF(OR(COUNTIFS($B$4:$B$303,B146,$D$4:$D$303,D146,$C$4:$C$303,C146,$I$4:$I$303,"&lt;&gt;Cancelled")&gt;1,AND(C146="Full day",COUNTIFS($B$4:$B$303,B146,$D$4:$D$303,D146,$I$4:$I$303,"&lt;&gt;Cancelled")&gt;1),AND(C146&lt;&gt;"Full day",COUNTIFS($B$4:$B$303,B146,$D$4:$D$303,D146,$C$4:$C$303,"Full day",$I$4:$I$303,"&lt;&gt;Cancelled")&gt;0)),"CLASH","OK"))</f>
        <v/>
      </c>
      <c r="V146" s="10">
        <f>IF(I146&lt;&gt;"Tentative hold","",IF(J146="","Add hold date",IF(TODAY()&gt;J146+Setup!$F$13,"HOLD EXPIRED: release","Hold live")))</f>
        <v/>
      </c>
      <c r="W146" s="6" t="n"/>
      <c r="X146" s="10">
        <f>IF(OR(B146="",I146="Cancelled"),"",TEXT(B146,"0")&amp;"|"&amp;D146)</f>
        <v/>
      </c>
    </row>
    <row r="147">
      <c r="A147" s="6" t="n"/>
      <c r="B147" s="7" t="n"/>
      <c r="C147" s="6" t="n"/>
      <c r="D147" s="6" t="n"/>
      <c r="E147" s="6" t="n"/>
      <c r="F147" s="6" t="n"/>
      <c r="G147" s="6" t="n"/>
      <c r="H147" s="6" t="n"/>
      <c r="I147" s="6" t="n"/>
      <c r="J147" s="7" t="n"/>
      <c r="K147" s="6" t="n"/>
      <c r="L147" s="8" t="n"/>
      <c r="M147" s="8" t="n"/>
      <c r="N147" s="9">
        <f>IF(H147="","",H147*M147)</f>
        <v/>
      </c>
      <c r="O147" s="8" t="n"/>
      <c r="P147" s="9">
        <f>IF(B147="","",N(L147)+N(N147)+N(O147))</f>
        <v/>
      </c>
      <c r="Q147" s="9">
        <f>IF(B147="","",IF(K147=Setup!$E$4,(N(L147)+N(N147))*Setup!$F$5,IF(K147=Setup!$E$5,N(L147)*Setup!$F$7,N(N147)*Setup!$F$9))+N(O147)*Setup!$F$11)</f>
        <v/>
      </c>
      <c r="R147" s="9">
        <f>IF(B147="","",P147+Q147)</f>
        <v/>
      </c>
      <c r="S147" s="9">
        <f>IF(A147="","",SUMIFS(Payments!$C$4:$C$1000,Payments!$A$4:$A$1000,A147))</f>
        <v/>
      </c>
      <c r="T147" s="9">
        <f>IF(B147="","",R147-S147)</f>
        <v/>
      </c>
      <c r="U147" s="10">
        <f>IF(OR(B147="",I147="Cancelled"),"",IF(OR(COUNTIFS($B$4:$B$303,B147,$D$4:$D$303,D147,$C$4:$C$303,C147,$I$4:$I$303,"&lt;&gt;Cancelled")&gt;1,AND(C147="Full day",COUNTIFS($B$4:$B$303,B147,$D$4:$D$303,D147,$I$4:$I$303,"&lt;&gt;Cancelled")&gt;1),AND(C147&lt;&gt;"Full day",COUNTIFS($B$4:$B$303,B147,$D$4:$D$303,D147,$C$4:$C$303,"Full day",$I$4:$I$303,"&lt;&gt;Cancelled")&gt;0)),"CLASH","OK"))</f>
        <v/>
      </c>
      <c r="V147" s="10">
        <f>IF(I147&lt;&gt;"Tentative hold","",IF(J147="","Add hold date",IF(TODAY()&gt;J147+Setup!$F$13,"HOLD EXPIRED: release","Hold live")))</f>
        <v/>
      </c>
      <c r="W147" s="6" t="n"/>
      <c r="X147" s="10">
        <f>IF(OR(B147="",I147="Cancelled"),"",TEXT(B147,"0")&amp;"|"&amp;D147)</f>
        <v/>
      </c>
    </row>
    <row r="148">
      <c r="A148" s="6" t="n"/>
      <c r="B148" s="7" t="n"/>
      <c r="C148" s="6" t="n"/>
      <c r="D148" s="6" t="n"/>
      <c r="E148" s="6" t="n"/>
      <c r="F148" s="6" t="n"/>
      <c r="G148" s="6" t="n"/>
      <c r="H148" s="6" t="n"/>
      <c r="I148" s="6" t="n"/>
      <c r="J148" s="7" t="n"/>
      <c r="K148" s="6" t="n"/>
      <c r="L148" s="8" t="n"/>
      <c r="M148" s="8" t="n"/>
      <c r="N148" s="9">
        <f>IF(H148="","",H148*M148)</f>
        <v/>
      </c>
      <c r="O148" s="8" t="n"/>
      <c r="P148" s="9">
        <f>IF(B148="","",N(L148)+N(N148)+N(O148))</f>
        <v/>
      </c>
      <c r="Q148" s="9">
        <f>IF(B148="","",IF(K148=Setup!$E$4,(N(L148)+N(N148))*Setup!$F$5,IF(K148=Setup!$E$5,N(L148)*Setup!$F$7,N(N148)*Setup!$F$9))+N(O148)*Setup!$F$11)</f>
        <v/>
      </c>
      <c r="R148" s="9">
        <f>IF(B148="","",P148+Q148)</f>
        <v/>
      </c>
      <c r="S148" s="9">
        <f>IF(A148="","",SUMIFS(Payments!$C$4:$C$1000,Payments!$A$4:$A$1000,A148))</f>
        <v/>
      </c>
      <c r="T148" s="9">
        <f>IF(B148="","",R148-S148)</f>
        <v/>
      </c>
      <c r="U148" s="10">
        <f>IF(OR(B148="",I148="Cancelled"),"",IF(OR(COUNTIFS($B$4:$B$303,B148,$D$4:$D$303,D148,$C$4:$C$303,C148,$I$4:$I$303,"&lt;&gt;Cancelled")&gt;1,AND(C148="Full day",COUNTIFS($B$4:$B$303,B148,$D$4:$D$303,D148,$I$4:$I$303,"&lt;&gt;Cancelled")&gt;1),AND(C148&lt;&gt;"Full day",COUNTIFS($B$4:$B$303,B148,$D$4:$D$303,D148,$C$4:$C$303,"Full day",$I$4:$I$303,"&lt;&gt;Cancelled")&gt;0)),"CLASH","OK"))</f>
        <v/>
      </c>
      <c r="V148" s="10">
        <f>IF(I148&lt;&gt;"Tentative hold","",IF(J148="","Add hold date",IF(TODAY()&gt;J148+Setup!$F$13,"HOLD EXPIRED: release","Hold live")))</f>
        <v/>
      </c>
      <c r="W148" s="6" t="n"/>
      <c r="X148" s="10">
        <f>IF(OR(B148="",I148="Cancelled"),"",TEXT(B148,"0")&amp;"|"&amp;D148)</f>
        <v/>
      </c>
    </row>
    <row r="149">
      <c r="A149" s="6" t="n"/>
      <c r="B149" s="7" t="n"/>
      <c r="C149" s="6" t="n"/>
      <c r="D149" s="6" t="n"/>
      <c r="E149" s="6" t="n"/>
      <c r="F149" s="6" t="n"/>
      <c r="G149" s="6" t="n"/>
      <c r="H149" s="6" t="n"/>
      <c r="I149" s="6" t="n"/>
      <c r="J149" s="7" t="n"/>
      <c r="K149" s="6" t="n"/>
      <c r="L149" s="8" t="n"/>
      <c r="M149" s="8" t="n"/>
      <c r="N149" s="9">
        <f>IF(H149="","",H149*M149)</f>
        <v/>
      </c>
      <c r="O149" s="8" t="n"/>
      <c r="P149" s="9">
        <f>IF(B149="","",N(L149)+N(N149)+N(O149))</f>
        <v/>
      </c>
      <c r="Q149" s="9">
        <f>IF(B149="","",IF(K149=Setup!$E$4,(N(L149)+N(N149))*Setup!$F$5,IF(K149=Setup!$E$5,N(L149)*Setup!$F$7,N(N149)*Setup!$F$9))+N(O149)*Setup!$F$11)</f>
        <v/>
      </c>
      <c r="R149" s="9">
        <f>IF(B149="","",P149+Q149)</f>
        <v/>
      </c>
      <c r="S149" s="9">
        <f>IF(A149="","",SUMIFS(Payments!$C$4:$C$1000,Payments!$A$4:$A$1000,A149))</f>
        <v/>
      </c>
      <c r="T149" s="9">
        <f>IF(B149="","",R149-S149)</f>
        <v/>
      </c>
      <c r="U149" s="10">
        <f>IF(OR(B149="",I149="Cancelled"),"",IF(OR(COUNTIFS($B$4:$B$303,B149,$D$4:$D$303,D149,$C$4:$C$303,C149,$I$4:$I$303,"&lt;&gt;Cancelled")&gt;1,AND(C149="Full day",COUNTIFS($B$4:$B$303,B149,$D$4:$D$303,D149,$I$4:$I$303,"&lt;&gt;Cancelled")&gt;1),AND(C149&lt;&gt;"Full day",COUNTIFS($B$4:$B$303,B149,$D$4:$D$303,D149,$C$4:$C$303,"Full day",$I$4:$I$303,"&lt;&gt;Cancelled")&gt;0)),"CLASH","OK"))</f>
        <v/>
      </c>
      <c r="V149" s="10">
        <f>IF(I149&lt;&gt;"Tentative hold","",IF(J149="","Add hold date",IF(TODAY()&gt;J149+Setup!$F$13,"HOLD EXPIRED: release","Hold live")))</f>
        <v/>
      </c>
      <c r="W149" s="6" t="n"/>
      <c r="X149" s="10">
        <f>IF(OR(B149="",I149="Cancelled"),"",TEXT(B149,"0")&amp;"|"&amp;D149)</f>
        <v/>
      </c>
    </row>
    <row r="150">
      <c r="A150" s="6" t="n"/>
      <c r="B150" s="7" t="n"/>
      <c r="C150" s="6" t="n"/>
      <c r="D150" s="6" t="n"/>
      <c r="E150" s="6" t="n"/>
      <c r="F150" s="6" t="n"/>
      <c r="G150" s="6" t="n"/>
      <c r="H150" s="6" t="n"/>
      <c r="I150" s="6" t="n"/>
      <c r="J150" s="7" t="n"/>
      <c r="K150" s="6" t="n"/>
      <c r="L150" s="8" t="n"/>
      <c r="M150" s="8" t="n"/>
      <c r="N150" s="9">
        <f>IF(H150="","",H150*M150)</f>
        <v/>
      </c>
      <c r="O150" s="8" t="n"/>
      <c r="P150" s="9">
        <f>IF(B150="","",N(L150)+N(N150)+N(O150))</f>
        <v/>
      </c>
      <c r="Q150" s="9">
        <f>IF(B150="","",IF(K150=Setup!$E$4,(N(L150)+N(N150))*Setup!$F$5,IF(K150=Setup!$E$5,N(L150)*Setup!$F$7,N(N150)*Setup!$F$9))+N(O150)*Setup!$F$11)</f>
        <v/>
      </c>
      <c r="R150" s="9">
        <f>IF(B150="","",P150+Q150)</f>
        <v/>
      </c>
      <c r="S150" s="9">
        <f>IF(A150="","",SUMIFS(Payments!$C$4:$C$1000,Payments!$A$4:$A$1000,A150))</f>
        <v/>
      </c>
      <c r="T150" s="9">
        <f>IF(B150="","",R150-S150)</f>
        <v/>
      </c>
      <c r="U150" s="10">
        <f>IF(OR(B150="",I150="Cancelled"),"",IF(OR(COUNTIFS($B$4:$B$303,B150,$D$4:$D$303,D150,$C$4:$C$303,C150,$I$4:$I$303,"&lt;&gt;Cancelled")&gt;1,AND(C150="Full day",COUNTIFS($B$4:$B$303,B150,$D$4:$D$303,D150,$I$4:$I$303,"&lt;&gt;Cancelled")&gt;1),AND(C150&lt;&gt;"Full day",COUNTIFS($B$4:$B$303,B150,$D$4:$D$303,D150,$C$4:$C$303,"Full day",$I$4:$I$303,"&lt;&gt;Cancelled")&gt;0)),"CLASH","OK"))</f>
        <v/>
      </c>
      <c r="V150" s="10">
        <f>IF(I150&lt;&gt;"Tentative hold","",IF(J150="","Add hold date",IF(TODAY()&gt;J150+Setup!$F$13,"HOLD EXPIRED: release","Hold live")))</f>
        <v/>
      </c>
      <c r="W150" s="6" t="n"/>
      <c r="X150" s="10">
        <f>IF(OR(B150="",I150="Cancelled"),"",TEXT(B150,"0")&amp;"|"&amp;D150)</f>
        <v/>
      </c>
    </row>
    <row r="151">
      <c r="A151" s="6" t="n"/>
      <c r="B151" s="7" t="n"/>
      <c r="C151" s="6" t="n"/>
      <c r="D151" s="6" t="n"/>
      <c r="E151" s="6" t="n"/>
      <c r="F151" s="6" t="n"/>
      <c r="G151" s="6" t="n"/>
      <c r="H151" s="6" t="n"/>
      <c r="I151" s="6" t="n"/>
      <c r="J151" s="7" t="n"/>
      <c r="K151" s="6" t="n"/>
      <c r="L151" s="8" t="n"/>
      <c r="M151" s="8" t="n"/>
      <c r="N151" s="9">
        <f>IF(H151="","",H151*M151)</f>
        <v/>
      </c>
      <c r="O151" s="8" t="n"/>
      <c r="P151" s="9">
        <f>IF(B151="","",N(L151)+N(N151)+N(O151))</f>
        <v/>
      </c>
      <c r="Q151" s="9">
        <f>IF(B151="","",IF(K151=Setup!$E$4,(N(L151)+N(N151))*Setup!$F$5,IF(K151=Setup!$E$5,N(L151)*Setup!$F$7,N(N151)*Setup!$F$9))+N(O151)*Setup!$F$11)</f>
        <v/>
      </c>
      <c r="R151" s="9">
        <f>IF(B151="","",P151+Q151)</f>
        <v/>
      </c>
      <c r="S151" s="9">
        <f>IF(A151="","",SUMIFS(Payments!$C$4:$C$1000,Payments!$A$4:$A$1000,A151))</f>
        <v/>
      </c>
      <c r="T151" s="9">
        <f>IF(B151="","",R151-S151)</f>
        <v/>
      </c>
      <c r="U151" s="10">
        <f>IF(OR(B151="",I151="Cancelled"),"",IF(OR(COUNTIFS($B$4:$B$303,B151,$D$4:$D$303,D151,$C$4:$C$303,C151,$I$4:$I$303,"&lt;&gt;Cancelled")&gt;1,AND(C151="Full day",COUNTIFS($B$4:$B$303,B151,$D$4:$D$303,D151,$I$4:$I$303,"&lt;&gt;Cancelled")&gt;1),AND(C151&lt;&gt;"Full day",COUNTIFS($B$4:$B$303,B151,$D$4:$D$303,D151,$C$4:$C$303,"Full day",$I$4:$I$303,"&lt;&gt;Cancelled")&gt;0)),"CLASH","OK"))</f>
        <v/>
      </c>
      <c r="V151" s="10">
        <f>IF(I151&lt;&gt;"Tentative hold","",IF(J151="","Add hold date",IF(TODAY()&gt;J151+Setup!$F$13,"HOLD EXPIRED: release","Hold live")))</f>
        <v/>
      </c>
      <c r="W151" s="6" t="n"/>
      <c r="X151" s="10">
        <f>IF(OR(B151="",I151="Cancelled"),"",TEXT(B151,"0")&amp;"|"&amp;D151)</f>
        <v/>
      </c>
    </row>
    <row r="152">
      <c r="A152" s="6" t="n"/>
      <c r="B152" s="7" t="n"/>
      <c r="C152" s="6" t="n"/>
      <c r="D152" s="6" t="n"/>
      <c r="E152" s="6" t="n"/>
      <c r="F152" s="6" t="n"/>
      <c r="G152" s="6" t="n"/>
      <c r="H152" s="6" t="n"/>
      <c r="I152" s="6" t="n"/>
      <c r="J152" s="7" t="n"/>
      <c r="K152" s="6" t="n"/>
      <c r="L152" s="8" t="n"/>
      <c r="M152" s="8" t="n"/>
      <c r="N152" s="9">
        <f>IF(H152="","",H152*M152)</f>
        <v/>
      </c>
      <c r="O152" s="8" t="n"/>
      <c r="P152" s="9">
        <f>IF(B152="","",N(L152)+N(N152)+N(O152))</f>
        <v/>
      </c>
      <c r="Q152" s="9">
        <f>IF(B152="","",IF(K152=Setup!$E$4,(N(L152)+N(N152))*Setup!$F$5,IF(K152=Setup!$E$5,N(L152)*Setup!$F$7,N(N152)*Setup!$F$9))+N(O152)*Setup!$F$11)</f>
        <v/>
      </c>
      <c r="R152" s="9">
        <f>IF(B152="","",P152+Q152)</f>
        <v/>
      </c>
      <c r="S152" s="9">
        <f>IF(A152="","",SUMIFS(Payments!$C$4:$C$1000,Payments!$A$4:$A$1000,A152))</f>
        <v/>
      </c>
      <c r="T152" s="9">
        <f>IF(B152="","",R152-S152)</f>
        <v/>
      </c>
      <c r="U152" s="10">
        <f>IF(OR(B152="",I152="Cancelled"),"",IF(OR(COUNTIFS($B$4:$B$303,B152,$D$4:$D$303,D152,$C$4:$C$303,C152,$I$4:$I$303,"&lt;&gt;Cancelled")&gt;1,AND(C152="Full day",COUNTIFS($B$4:$B$303,B152,$D$4:$D$303,D152,$I$4:$I$303,"&lt;&gt;Cancelled")&gt;1),AND(C152&lt;&gt;"Full day",COUNTIFS($B$4:$B$303,B152,$D$4:$D$303,D152,$C$4:$C$303,"Full day",$I$4:$I$303,"&lt;&gt;Cancelled")&gt;0)),"CLASH","OK"))</f>
        <v/>
      </c>
      <c r="V152" s="10">
        <f>IF(I152&lt;&gt;"Tentative hold","",IF(J152="","Add hold date",IF(TODAY()&gt;J152+Setup!$F$13,"HOLD EXPIRED: release","Hold live")))</f>
        <v/>
      </c>
      <c r="W152" s="6" t="n"/>
      <c r="X152" s="10">
        <f>IF(OR(B152="",I152="Cancelled"),"",TEXT(B152,"0")&amp;"|"&amp;D152)</f>
        <v/>
      </c>
    </row>
    <row r="153">
      <c r="A153" s="6" t="n"/>
      <c r="B153" s="7" t="n"/>
      <c r="C153" s="6" t="n"/>
      <c r="D153" s="6" t="n"/>
      <c r="E153" s="6" t="n"/>
      <c r="F153" s="6" t="n"/>
      <c r="G153" s="6" t="n"/>
      <c r="H153" s="6" t="n"/>
      <c r="I153" s="6" t="n"/>
      <c r="J153" s="7" t="n"/>
      <c r="K153" s="6" t="n"/>
      <c r="L153" s="8" t="n"/>
      <c r="M153" s="8" t="n"/>
      <c r="N153" s="9">
        <f>IF(H153="","",H153*M153)</f>
        <v/>
      </c>
      <c r="O153" s="8" t="n"/>
      <c r="P153" s="9">
        <f>IF(B153="","",N(L153)+N(N153)+N(O153))</f>
        <v/>
      </c>
      <c r="Q153" s="9">
        <f>IF(B153="","",IF(K153=Setup!$E$4,(N(L153)+N(N153))*Setup!$F$5,IF(K153=Setup!$E$5,N(L153)*Setup!$F$7,N(N153)*Setup!$F$9))+N(O153)*Setup!$F$11)</f>
        <v/>
      </c>
      <c r="R153" s="9">
        <f>IF(B153="","",P153+Q153)</f>
        <v/>
      </c>
      <c r="S153" s="9">
        <f>IF(A153="","",SUMIFS(Payments!$C$4:$C$1000,Payments!$A$4:$A$1000,A153))</f>
        <v/>
      </c>
      <c r="T153" s="9">
        <f>IF(B153="","",R153-S153)</f>
        <v/>
      </c>
      <c r="U153" s="10">
        <f>IF(OR(B153="",I153="Cancelled"),"",IF(OR(COUNTIFS($B$4:$B$303,B153,$D$4:$D$303,D153,$C$4:$C$303,C153,$I$4:$I$303,"&lt;&gt;Cancelled")&gt;1,AND(C153="Full day",COUNTIFS($B$4:$B$303,B153,$D$4:$D$303,D153,$I$4:$I$303,"&lt;&gt;Cancelled")&gt;1),AND(C153&lt;&gt;"Full day",COUNTIFS($B$4:$B$303,B153,$D$4:$D$303,D153,$C$4:$C$303,"Full day",$I$4:$I$303,"&lt;&gt;Cancelled")&gt;0)),"CLASH","OK"))</f>
        <v/>
      </c>
      <c r="V153" s="10">
        <f>IF(I153&lt;&gt;"Tentative hold","",IF(J153="","Add hold date",IF(TODAY()&gt;J153+Setup!$F$13,"HOLD EXPIRED: release","Hold live")))</f>
        <v/>
      </c>
      <c r="W153" s="6" t="n"/>
      <c r="X153" s="10">
        <f>IF(OR(B153="",I153="Cancelled"),"",TEXT(B153,"0")&amp;"|"&amp;D153)</f>
        <v/>
      </c>
    </row>
    <row r="154">
      <c r="A154" s="6" t="n"/>
      <c r="B154" s="7" t="n"/>
      <c r="C154" s="6" t="n"/>
      <c r="D154" s="6" t="n"/>
      <c r="E154" s="6" t="n"/>
      <c r="F154" s="6" t="n"/>
      <c r="G154" s="6" t="n"/>
      <c r="H154" s="6" t="n"/>
      <c r="I154" s="6" t="n"/>
      <c r="J154" s="7" t="n"/>
      <c r="K154" s="6" t="n"/>
      <c r="L154" s="8" t="n"/>
      <c r="M154" s="8" t="n"/>
      <c r="N154" s="9">
        <f>IF(H154="","",H154*M154)</f>
        <v/>
      </c>
      <c r="O154" s="8" t="n"/>
      <c r="P154" s="9">
        <f>IF(B154="","",N(L154)+N(N154)+N(O154))</f>
        <v/>
      </c>
      <c r="Q154" s="9">
        <f>IF(B154="","",IF(K154=Setup!$E$4,(N(L154)+N(N154))*Setup!$F$5,IF(K154=Setup!$E$5,N(L154)*Setup!$F$7,N(N154)*Setup!$F$9))+N(O154)*Setup!$F$11)</f>
        <v/>
      </c>
      <c r="R154" s="9">
        <f>IF(B154="","",P154+Q154)</f>
        <v/>
      </c>
      <c r="S154" s="9">
        <f>IF(A154="","",SUMIFS(Payments!$C$4:$C$1000,Payments!$A$4:$A$1000,A154))</f>
        <v/>
      </c>
      <c r="T154" s="9">
        <f>IF(B154="","",R154-S154)</f>
        <v/>
      </c>
      <c r="U154" s="10">
        <f>IF(OR(B154="",I154="Cancelled"),"",IF(OR(COUNTIFS($B$4:$B$303,B154,$D$4:$D$303,D154,$C$4:$C$303,C154,$I$4:$I$303,"&lt;&gt;Cancelled")&gt;1,AND(C154="Full day",COUNTIFS($B$4:$B$303,B154,$D$4:$D$303,D154,$I$4:$I$303,"&lt;&gt;Cancelled")&gt;1),AND(C154&lt;&gt;"Full day",COUNTIFS($B$4:$B$303,B154,$D$4:$D$303,D154,$C$4:$C$303,"Full day",$I$4:$I$303,"&lt;&gt;Cancelled")&gt;0)),"CLASH","OK"))</f>
        <v/>
      </c>
      <c r="V154" s="10">
        <f>IF(I154&lt;&gt;"Tentative hold","",IF(J154="","Add hold date",IF(TODAY()&gt;J154+Setup!$F$13,"HOLD EXPIRED: release","Hold live")))</f>
        <v/>
      </c>
      <c r="W154" s="6" t="n"/>
      <c r="X154" s="10">
        <f>IF(OR(B154="",I154="Cancelled"),"",TEXT(B154,"0")&amp;"|"&amp;D154)</f>
        <v/>
      </c>
    </row>
    <row r="155">
      <c r="A155" s="6" t="n"/>
      <c r="B155" s="7" t="n"/>
      <c r="C155" s="6" t="n"/>
      <c r="D155" s="6" t="n"/>
      <c r="E155" s="6" t="n"/>
      <c r="F155" s="6" t="n"/>
      <c r="G155" s="6" t="n"/>
      <c r="H155" s="6" t="n"/>
      <c r="I155" s="6" t="n"/>
      <c r="J155" s="7" t="n"/>
      <c r="K155" s="6" t="n"/>
      <c r="L155" s="8" t="n"/>
      <c r="M155" s="8" t="n"/>
      <c r="N155" s="9">
        <f>IF(H155="","",H155*M155)</f>
        <v/>
      </c>
      <c r="O155" s="8" t="n"/>
      <c r="P155" s="9">
        <f>IF(B155="","",N(L155)+N(N155)+N(O155))</f>
        <v/>
      </c>
      <c r="Q155" s="9">
        <f>IF(B155="","",IF(K155=Setup!$E$4,(N(L155)+N(N155))*Setup!$F$5,IF(K155=Setup!$E$5,N(L155)*Setup!$F$7,N(N155)*Setup!$F$9))+N(O155)*Setup!$F$11)</f>
        <v/>
      </c>
      <c r="R155" s="9">
        <f>IF(B155="","",P155+Q155)</f>
        <v/>
      </c>
      <c r="S155" s="9">
        <f>IF(A155="","",SUMIFS(Payments!$C$4:$C$1000,Payments!$A$4:$A$1000,A155))</f>
        <v/>
      </c>
      <c r="T155" s="9">
        <f>IF(B155="","",R155-S155)</f>
        <v/>
      </c>
      <c r="U155" s="10">
        <f>IF(OR(B155="",I155="Cancelled"),"",IF(OR(COUNTIFS($B$4:$B$303,B155,$D$4:$D$303,D155,$C$4:$C$303,C155,$I$4:$I$303,"&lt;&gt;Cancelled")&gt;1,AND(C155="Full day",COUNTIFS($B$4:$B$303,B155,$D$4:$D$303,D155,$I$4:$I$303,"&lt;&gt;Cancelled")&gt;1),AND(C155&lt;&gt;"Full day",COUNTIFS($B$4:$B$303,B155,$D$4:$D$303,D155,$C$4:$C$303,"Full day",$I$4:$I$303,"&lt;&gt;Cancelled")&gt;0)),"CLASH","OK"))</f>
        <v/>
      </c>
      <c r="V155" s="10">
        <f>IF(I155&lt;&gt;"Tentative hold","",IF(J155="","Add hold date",IF(TODAY()&gt;J155+Setup!$F$13,"HOLD EXPIRED: release","Hold live")))</f>
        <v/>
      </c>
      <c r="W155" s="6" t="n"/>
      <c r="X155" s="10">
        <f>IF(OR(B155="",I155="Cancelled"),"",TEXT(B155,"0")&amp;"|"&amp;D155)</f>
        <v/>
      </c>
    </row>
    <row r="156">
      <c r="A156" s="6" t="n"/>
      <c r="B156" s="7" t="n"/>
      <c r="C156" s="6" t="n"/>
      <c r="D156" s="6" t="n"/>
      <c r="E156" s="6" t="n"/>
      <c r="F156" s="6" t="n"/>
      <c r="G156" s="6" t="n"/>
      <c r="H156" s="6" t="n"/>
      <c r="I156" s="6" t="n"/>
      <c r="J156" s="7" t="n"/>
      <c r="K156" s="6" t="n"/>
      <c r="L156" s="8" t="n"/>
      <c r="M156" s="8" t="n"/>
      <c r="N156" s="9">
        <f>IF(H156="","",H156*M156)</f>
        <v/>
      </c>
      <c r="O156" s="8" t="n"/>
      <c r="P156" s="9">
        <f>IF(B156="","",N(L156)+N(N156)+N(O156))</f>
        <v/>
      </c>
      <c r="Q156" s="9">
        <f>IF(B156="","",IF(K156=Setup!$E$4,(N(L156)+N(N156))*Setup!$F$5,IF(K156=Setup!$E$5,N(L156)*Setup!$F$7,N(N156)*Setup!$F$9))+N(O156)*Setup!$F$11)</f>
        <v/>
      </c>
      <c r="R156" s="9">
        <f>IF(B156="","",P156+Q156)</f>
        <v/>
      </c>
      <c r="S156" s="9">
        <f>IF(A156="","",SUMIFS(Payments!$C$4:$C$1000,Payments!$A$4:$A$1000,A156))</f>
        <v/>
      </c>
      <c r="T156" s="9">
        <f>IF(B156="","",R156-S156)</f>
        <v/>
      </c>
      <c r="U156" s="10">
        <f>IF(OR(B156="",I156="Cancelled"),"",IF(OR(COUNTIFS($B$4:$B$303,B156,$D$4:$D$303,D156,$C$4:$C$303,C156,$I$4:$I$303,"&lt;&gt;Cancelled")&gt;1,AND(C156="Full day",COUNTIFS($B$4:$B$303,B156,$D$4:$D$303,D156,$I$4:$I$303,"&lt;&gt;Cancelled")&gt;1),AND(C156&lt;&gt;"Full day",COUNTIFS($B$4:$B$303,B156,$D$4:$D$303,D156,$C$4:$C$303,"Full day",$I$4:$I$303,"&lt;&gt;Cancelled")&gt;0)),"CLASH","OK"))</f>
        <v/>
      </c>
      <c r="V156" s="10">
        <f>IF(I156&lt;&gt;"Tentative hold","",IF(J156="","Add hold date",IF(TODAY()&gt;J156+Setup!$F$13,"HOLD EXPIRED: release","Hold live")))</f>
        <v/>
      </c>
      <c r="W156" s="6" t="n"/>
      <c r="X156" s="10">
        <f>IF(OR(B156="",I156="Cancelled"),"",TEXT(B156,"0")&amp;"|"&amp;D156)</f>
        <v/>
      </c>
    </row>
    <row r="157">
      <c r="A157" s="6" t="n"/>
      <c r="B157" s="7" t="n"/>
      <c r="C157" s="6" t="n"/>
      <c r="D157" s="6" t="n"/>
      <c r="E157" s="6" t="n"/>
      <c r="F157" s="6" t="n"/>
      <c r="G157" s="6" t="n"/>
      <c r="H157" s="6" t="n"/>
      <c r="I157" s="6" t="n"/>
      <c r="J157" s="7" t="n"/>
      <c r="K157" s="6" t="n"/>
      <c r="L157" s="8" t="n"/>
      <c r="M157" s="8" t="n"/>
      <c r="N157" s="9">
        <f>IF(H157="","",H157*M157)</f>
        <v/>
      </c>
      <c r="O157" s="8" t="n"/>
      <c r="P157" s="9">
        <f>IF(B157="","",N(L157)+N(N157)+N(O157))</f>
        <v/>
      </c>
      <c r="Q157" s="9">
        <f>IF(B157="","",IF(K157=Setup!$E$4,(N(L157)+N(N157))*Setup!$F$5,IF(K157=Setup!$E$5,N(L157)*Setup!$F$7,N(N157)*Setup!$F$9))+N(O157)*Setup!$F$11)</f>
        <v/>
      </c>
      <c r="R157" s="9">
        <f>IF(B157="","",P157+Q157)</f>
        <v/>
      </c>
      <c r="S157" s="9">
        <f>IF(A157="","",SUMIFS(Payments!$C$4:$C$1000,Payments!$A$4:$A$1000,A157))</f>
        <v/>
      </c>
      <c r="T157" s="9">
        <f>IF(B157="","",R157-S157)</f>
        <v/>
      </c>
      <c r="U157" s="10">
        <f>IF(OR(B157="",I157="Cancelled"),"",IF(OR(COUNTIFS($B$4:$B$303,B157,$D$4:$D$303,D157,$C$4:$C$303,C157,$I$4:$I$303,"&lt;&gt;Cancelled")&gt;1,AND(C157="Full day",COUNTIFS($B$4:$B$303,B157,$D$4:$D$303,D157,$I$4:$I$303,"&lt;&gt;Cancelled")&gt;1),AND(C157&lt;&gt;"Full day",COUNTIFS($B$4:$B$303,B157,$D$4:$D$303,D157,$C$4:$C$303,"Full day",$I$4:$I$303,"&lt;&gt;Cancelled")&gt;0)),"CLASH","OK"))</f>
        <v/>
      </c>
      <c r="V157" s="10">
        <f>IF(I157&lt;&gt;"Tentative hold","",IF(J157="","Add hold date",IF(TODAY()&gt;J157+Setup!$F$13,"HOLD EXPIRED: release","Hold live")))</f>
        <v/>
      </c>
      <c r="W157" s="6" t="n"/>
      <c r="X157" s="10">
        <f>IF(OR(B157="",I157="Cancelled"),"",TEXT(B157,"0")&amp;"|"&amp;D157)</f>
        <v/>
      </c>
    </row>
    <row r="158">
      <c r="A158" s="6" t="n"/>
      <c r="B158" s="7" t="n"/>
      <c r="C158" s="6" t="n"/>
      <c r="D158" s="6" t="n"/>
      <c r="E158" s="6" t="n"/>
      <c r="F158" s="6" t="n"/>
      <c r="G158" s="6" t="n"/>
      <c r="H158" s="6" t="n"/>
      <c r="I158" s="6" t="n"/>
      <c r="J158" s="7" t="n"/>
      <c r="K158" s="6" t="n"/>
      <c r="L158" s="8" t="n"/>
      <c r="M158" s="8" t="n"/>
      <c r="N158" s="9">
        <f>IF(H158="","",H158*M158)</f>
        <v/>
      </c>
      <c r="O158" s="8" t="n"/>
      <c r="P158" s="9">
        <f>IF(B158="","",N(L158)+N(N158)+N(O158))</f>
        <v/>
      </c>
      <c r="Q158" s="9">
        <f>IF(B158="","",IF(K158=Setup!$E$4,(N(L158)+N(N158))*Setup!$F$5,IF(K158=Setup!$E$5,N(L158)*Setup!$F$7,N(N158)*Setup!$F$9))+N(O158)*Setup!$F$11)</f>
        <v/>
      </c>
      <c r="R158" s="9">
        <f>IF(B158="","",P158+Q158)</f>
        <v/>
      </c>
      <c r="S158" s="9">
        <f>IF(A158="","",SUMIFS(Payments!$C$4:$C$1000,Payments!$A$4:$A$1000,A158))</f>
        <v/>
      </c>
      <c r="T158" s="9">
        <f>IF(B158="","",R158-S158)</f>
        <v/>
      </c>
      <c r="U158" s="10">
        <f>IF(OR(B158="",I158="Cancelled"),"",IF(OR(COUNTIFS($B$4:$B$303,B158,$D$4:$D$303,D158,$C$4:$C$303,C158,$I$4:$I$303,"&lt;&gt;Cancelled")&gt;1,AND(C158="Full day",COUNTIFS($B$4:$B$303,B158,$D$4:$D$303,D158,$I$4:$I$303,"&lt;&gt;Cancelled")&gt;1),AND(C158&lt;&gt;"Full day",COUNTIFS($B$4:$B$303,B158,$D$4:$D$303,D158,$C$4:$C$303,"Full day",$I$4:$I$303,"&lt;&gt;Cancelled")&gt;0)),"CLASH","OK"))</f>
        <v/>
      </c>
      <c r="V158" s="10">
        <f>IF(I158&lt;&gt;"Tentative hold","",IF(J158="","Add hold date",IF(TODAY()&gt;J158+Setup!$F$13,"HOLD EXPIRED: release","Hold live")))</f>
        <v/>
      </c>
      <c r="W158" s="6" t="n"/>
      <c r="X158" s="10">
        <f>IF(OR(B158="",I158="Cancelled"),"",TEXT(B158,"0")&amp;"|"&amp;D158)</f>
        <v/>
      </c>
    </row>
    <row r="159">
      <c r="A159" s="6" t="n"/>
      <c r="B159" s="7" t="n"/>
      <c r="C159" s="6" t="n"/>
      <c r="D159" s="6" t="n"/>
      <c r="E159" s="6" t="n"/>
      <c r="F159" s="6" t="n"/>
      <c r="G159" s="6" t="n"/>
      <c r="H159" s="6" t="n"/>
      <c r="I159" s="6" t="n"/>
      <c r="J159" s="7" t="n"/>
      <c r="K159" s="6" t="n"/>
      <c r="L159" s="8" t="n"/>
      <c r="M159" s="8" t="n"/>
      <c r="N159" s="9">
        <f>IF(H159="","",H159*M159)</f>
        <v/>
      </c>
      <c r="O159" s="8" t="n"/>
      <c r="P159" s="9">
        <f>IF(B159="","",N(L159)+N(N159)+N(O159))</f>
        <v/>
      </c>
      <c r="Q159" s="9">
        <f>IF(B159="","",IF(K159=Setup!$E$4,(N(L159)+N(N159))*Setup!$F$5,IF(K159=Setup!$E$5,N(L159)*Setup!$F$7,N(N159)*Setup!$F$9))+N(O159)*Setup!$F$11)</f>
        <v/>
      </c>
      <c r="R159" s="9">
        <f>IF(B159="","",P159+Q159)</f>
        <v/>
      </c>
      <c r="S159" s="9">
        <f>IF(A159="","",SUMIFS(Payments!$C$4:$C$1000,Payments!$A$4:$A$1000,A159))</f>
        <v/>
      </c>
      <c r="T159" s="9">
        <f>IF(B159="","",R159-S159)</f>
        <v/>
      </c>
      <c r="U159" s="10">
        <f>IF(OR(B159="",I159="Cancelled"),"",IF(OR(COUNTIFS($B$4:$B$303,B159,$D$4:$D$303,D159,$C$4:$C$303,C159,$I$4:$I$303,"&lt;&gt;Cancelled")&gt;1,AND(C159="Full day",COUNTIFS($B$4:$B$303,B159,$D$4:$D$303,D159,$I$4:$I$303,"&lt;&gt;Cancelled")&gt;1),AND(C159&lt;&gt;"Full day",COUNTIFS($B$4:$B$303,B159,$D$4:$D$303,D159,$C$4:$C$303,"Full day",$I$4:$I$303,"&lt;&gt;Cancelled")&gt;0)),"CLASH","OK"))</f>
        <v/>
      </c>
      <c r="V159" s="10">
        <f>IF(I159&lt;&gt;"Tentative hold","",IF(J159="","Add hold date",IF(TODAY()&gt;J159+Setup!$F$13,"HOLD EXPIRED: release","Hold live")))</f>
        <v/>
      </c>
      <c r="W159" s="6" t="n"/>
      <c r="X159" s="10">
        <f>IF(OR(B159="",I159="Cancelled"),"",TEXT(B159,"0")&amp;"|"&amp;D159)</f>
        <v/>
      </c>
    </row>
    <row r="160">
      <c r="A160" s="6" t="n"/>
      <c r="B160" s="7" t="n"/>
      <c r="C160" s="6" t="n"/>
      <c r="D160" s="6" t="n"/>
      <c r="E160" s="6" t="n"/>
      <c r="F160" s="6" t="n"/>
      <c r="G160" s="6" t="n"/>
      <c r="H160" s="6" t="n"/>
      <c r="I160" s="6" t="n"/>
      <c r="J160" s="7" t="n"/>
      <c r="K160" s="6" t="n"/>
      <c r="L160" s="8" t="n"/>
      <c r="M160" s="8" t="n"/>
      <c r="N160" s="9">
        <f>IF(H160="","",H160*M160)</f>
        <v/>
      </c>
      <c r="O160" s="8" t="n"/>
      <c r="P160" s="9">
        <f>IF(B160="","",N(L160)+N(N160)+N(O160))</f>
        <v/>
      </c>
      <c r="Q160" s="9">
        <f>IF(B160="","",IF(K160=Setup!$E$4,(N(L160)+N(N160))*Setup!$F$5,IF(K160=Setup!$E$5,N(L160)*Setup!$F$7,N(N160)*Setup!$F$9))+N(O160)*Setup!$F$11)</f>
        <v/>
      </c>
      <c r="R160" s="9">
        <f>IF(B160="","",P160+Q160)</f>
        <v/>
      </c>
      <c r="S160" s="9">
        <f>IF(A160="","",SUMIFS(Payments!$C$4:$C$1000,Payments!$A$4:$A$1000,A160))</f>
        <v/>
      </c>
      <c r="T160" s="9">
        <f>IF(B160="","",R160-S160)</f>
        <v/>
      </c>
      <c r="U160" s="10">
        <f>IF(OR(B160="",I160="Cancelled"),"",IF(OR(COUNTIFS($B$4:$B$303,B160,$D$4:$D$303,D160,$C$4:$C$303,C160,$I$4:$I$303,"&lt;&gt;Cancelled")&gt;1,AND(C160="Full day",COUNTIFS($B$4:$B$303,B160,$D$4:$D$303,D160,$I$4:$I$303,"&lt;&gt;Cancelled")&gt;1),AND(C160&lt;&gt;"Full day",COUNTIFS($B$4:$B$303,B160,$D$4:$D$303,D160,$C$4:$C$303,"Full day",$I$4:$I$303,"&lt;&gt;Cancelled")&gt;0)),"CLASH","OK"))</f>
        <v/>
      </c>
      <c r="V160" s="10">
        <f>IF(I160&lt;&gt;"Tentative hold","",IF(J160="","Add hold date",IF(TODAY()&gt;J160+Setup!$F$13,"HOLD EXPIRED: release","Hold live")))</f>
        <v/>
      </c>
      <c r="W160" s="6" t="n"/>
      <c r="X160" s="10">
        <f>IF(OR(B160="",I160="Cancelled"),"",TEXT(B160,"0")&amp;"|"&amp;D160)</f>
        <v/>
      </c>
    </row>
    <row r="161">
      <c r="A161" s="6" t="n"/>
      <c r="B161" s="7" t="n"/>
      <c r="C161" s="6" t="n"/>
      <c r="D161" s="6" t="n"/>
      <c r="E161" s="6" t="n"/>
      <c r="F161" s="6" t="n"/>
      <c r="G161" s="6" t="n"/>
      <c r="H161" s="6" t="n"/>
      <c r="I161" s="6" t="n"/>
      <c r="J161" s="7" t="n"/>
      <c r="K161" s="6" t="n"/>
      <c r="L161" s="8" t="n"/>
      <c r="M161" s="8" t="n"/>
      <c r="N161" s="9">
        <f>IF(H161="","",H161*M161)</f>
        <v/>
      </c>
      <c r="O161" s="8" t="n"/>
      <c r="P161" s="9">
        <f>IF(B161="","",N(L161)+N(N161)+N(O161))</f>
        <v/>
      </c>
      <c r="Q161" s="9">
        <f>IF(B161="","",IF(K161=Setup!$E$4,(N(L161)+N(N161))*Setup!$F$5,IF(K161=Setup!$E$5,N(L161)*Setup!$F$7,N(N161)*Setup!$F$9))+N(O161)*Setup!$F$11)</f>
        <v/>
      </c>
      <c r="R161" s="9">
        <f>IF(B161="","",P161+Q161)</f>
        <v/>
      </c>
      <c r="S161" s="9">
        <f>IF(A161="","",SUMIFS(Payments!$C$4:$C$1000,Payments!$A$4:$A$1000,A161))</f>
        <v/>
      </c>
      <c r="T161" s="9">
        <f>IF(B161="","",R161-S161)</f>
        <v/>
      </c>
      <c r="U161" s="10">
        <f>IF(OR(B161="",I161="Cancelled"),"",IF(OR(COUNTIFS($B$4:$B$303,B161,$D$4:$D$303,D161,$C$4:$C$303,C161,$I$4:$I$303,"&lt;&gt;Cancelled")&gt;1,AND(C161="Full day",COUNTIFS($B$4:$B$303,B161,$D$4:$D$303,D161,$I$4:$I$303,"&lt;&gt;Cancelled")&gt;1),AND(C161&lt;&gt;"Full day",COUNTIFS($B$4:$B$303,B161,$D$4:$D$303,D161,$C$4:$C$303,"Full day",$I$4:$I$303,"&lt;&gt;Cancelled")&gt;0)),"CLASH","OK"))</f>
        <v/>
      </c>
      <c r="V161" s="10">
        <f>IF(I161&lt;&gt;"Tentative hold","",IF(J161="","Add hold date",IF(TODAY()&gt;J161+Setup!$F$13,"HOLD EXPIRED: release","Hold live")))</f>
        <v/>
      </c>
      <c r="W161" s="6" t="n"/>
      <c r="X161" s="10">
        <f>IF(OR(B161="",I161="Cancelled"),"",TEXT(B161,"0")&amp;"|"&amp;D161)</f>
        <v/>
      </c>
    </row>
    <row r="162">
      <c r="A162" s="6" t="n"/>
      <c r="B162" s="7" t="n"/>
      <c r="C162" s="6" t="n"/>
      <c r="D162" s="6" t="n"/>
      <c r="E162" s="6" t="n"/>
      <c r="F162" s="6" t="n"/>
      <c r="G162" s="6" t="n"/>
      <c r="H162" s="6" t="n"/>
      <c r="I162" s="6" t="n"/>
      <c r="J162" s="7" t="n"/>
      <c r="K162" s="6" t="n"/>
      <c r="L162" s="8" t="n"/>
      <c r="M162" s="8" t="n"/>
      <c r="N162" s="9">
        <f>IF(H162="","",H162*M162)</f>
        <v/>
      </c>
      <c r="O162" s="8" t="n"/>
      <c r="P162" s="9">
        <f>IF(B162="","",N(L162)+N(N162)+N(O162))</f>
        <v/>
      </c>
      <c r="Q162" s="9">
        <f>IF(B162="","",IF(K162=Setup!$E$4,(N(L162)+N(N162))*Setup!$F$5,IF(K162=Setup!$E$5,N(L162)*Setup!$F$7,N(N162)*Setup!$F$9))+N(O162)*Setup!$F$11)</f>
        <v/>
      </c>
      <c r="R162" s="9">
        <f>IF(B162="","",P162+Q162)</f>
        <v/>
      </c>
      <c r="S162" s="9">
        <f>IF(A162="","",SUMIFS(Payments!$C$4:$C$1000,Payments!$A$4:$A$1000,A162))</f>
        <v/>
      </c>
      <c r="T162" s="9">
        <f>IF(B162="","",R162-S162)</f>
        <v/>
      </c>
      <c r="U162" s="10">
        <f>IF(OR(B162="",I162="Cancelled"),"",IF(OR(COUNTIFS($B$4:$B$303,B162,$D$4:$D$303,D162,$C$4:$C$303,C162,$I$4:$I$303,"&lt;&gt;Cancelled")&gt;1,AND(C162="Full day",COUNTIFS($B$4:$B$303,B162,$D$4:$D$303,D162,$I$4:$I$303,"&lt;&gt;Cancelled")&gt;1),AND(C162&lt;&gt;"Full day",COUNTIFS($B$4:$B$303,B162,$D$4:$D$303,D162,$C$4:$C$303,"Full day",$I$4:$I$303,"&lt;&gt;Cancelled")&gt;0)),"CLASH","OK"))</f>
        <v/>
      </c>
      <c r="V162" s="10">
        <f>IF(I162&lt;&gt;"Tentative hold","",IF(J162="","Add hold date",IF(TODAY()&gt;J162+Setup!$F$13,"HOLD EXPIRED: release","Hold live")))</f>
        <v/>
      </c>
      <c r="W162" s="6" t="n"/>
      <c r="X162" s="10">
        <f>IF(OR(B162="",I162="Cancelled"),"",TEXT(B162,"0")&amp;"|"&amp;D162)</f>
        <v/>
      </c>
    </row>
    <row r="163">
      <c r="A163" s="6" t="n"/>
      <c r="B163" s="7" t="n"/>
      <c r="C163" s="6" t="n"/>
      <c r="D163" s="6" t="n"/>
      <c r="E163" s="6" t="n"/>
      <c r="F163" s="6" t="n"/>
      <c r="G163" s="6" t="n"/>
      <c r="H163" s="6" t="n"/>
      <c r="I163" s="6" t="n"/>
      <c r="J163" s="7" t="n"/>
      <c r="K163" s="6" t="n"/>
      <c r="L163" s="8" t="n"/>
      <c r="M163" s="8" t="n"/>
      <c r="N163" s="9">
        <f>IF(H163="","",H163*M163)</f>
        <v/>
      </c>
      <c r="O163" s="8" t="n"/>
      <c r="P163" s="9">
        <f>IF(B163="","",N(L163)+N(N163)+N(O163))</f>
        <v/>
      </c>
      <c r="Q163" s="9">
        <f>IF(B163="","",IF(K163=Setup!$E$4,(N(L163)+N(N163))*Setup!$F$5,IF(K163=Setup!$E$5,N(L163)*Setup!$F$7,N(N163)*Setup!$F$9))+N(O163)*Setup!$F$11)</f>
        <v/>
      </c>
      <c r="R163" s="9">
        <f>IF(B163="","",P163+Q163)</f>
        <v/>
      </c>
      <c r="S163" s="9">
        <f>IF(A163="","",SUMIFS(Payments!$C$4:$C$1000,Payments!$A$4:$A$1000,A163))</f>
        <v/>
      </c>
      <c r="T163" s="9">
        <f>IF(B163="","",R163-S163)</f>
        <v/>
      </c>
      <c r="U163" s="10">
        <f>IF(OR(B163="",I163="Cancelled"),"",IF(OR(COUNTIFS($B$4:$B$303,B163,$D$4:$D$303,D163,$C$4:$C$303,C163,$I$4:$I$303,"&lt;&gt;Cancelled")&gt;1,AND(C163="Full day",COUNTIFS($B$4:$B$303,B163,$D$4:$D$303,D163,$I$4:$I$303,"&lt;&gt;Cancelled")&gt;1),AND(C163&lt;&gt;"Full day",COUNTIFS($B$4:$B$303,B163,$D$4:$D$303,D163,$C$4:$C$303,"Full day",$I$4:$I$303,"&lt;&gt;Cancelled")&gt;0)),"CLASH","OK"))</f>
        <v/>
      </c>
      <c r="V163" s="10">
        <f>IF(I163&lt;&gt;"Tentative hold","",IF(J163="","Add hold date",IF(TODAY()&gt;J163+Setup!$F$13,"HOLD EXPIRED: release","Hold live")))</f>
        <v/>
      </c>
      <c r="W163" s="6" t="n"/>
      <c r="X163" s="10">
        <f>IF(OR(B163="",I163="Cancelled"),"",TEXT(B163,"0")&amp;"|"&amp;D163)</f>
        <v/>
      </c>
    </row>
    <row r="164">
      <c r="A164" s="6" t="n"/>
      <c r="B164" s="7" t="n"/>
      <c r="C164" s="6" t="n"/>
      <c r="D164" s="6" t="n"/>
      <c r="E164" s="6" t="n"/>
      <c r="F164" s="6" t="n"/>
      <c r="G164" s="6" t="n"/>
      <c r="H164" s="6" t="n"/>
      <c r="I164" s="6" t="n"/>
      <c r="J164" s="7" t="n"/>
      <c r="K164" s="6" t="n"/>
      <c r="L164" s="8" t="n"/>
      <c r="M164" s="8" t="n"/>
      <c r="N164" s="9">
        <f>IF(H164="","",H164*M164)</f>
        <v/>
      </c>
      <c r="O164" s="8" t="n"/>
      <c r="P164" s="9">
        <f>IF(B164="","",N(L164)+N(N164)+N(O164))</f>
        <v/>
      </c>
      <c r="Q164" s="9">
        <f>IF(B164="","",IF(K164=Setup!$E$4,(N(L164)+N(N164))*Setup!$F$5,IF(K164=Setup!$E$5,N(L164)*Setup!$F$7,N(N164)*Setup!$F$9))+N(O164)*Setup!$F$11)</f>
        <v/>
      </c>
      <c r="R164" s="9">
        <f>IF(B164="","",P164+Q164)</f>
        <v/>
      </c>
      <c r="S164" s="9">
        <f>IF(A164="","",SUMIFS(Payments!$C$4:$C$1000,Payments!$A$4:$A$1000,A164))</f>
        <v/>
      </c>
      <c r="T164" s="9">
        <f>IF(B164="","",R164-S164)</f>
        <v/>
      </c>
      <c r="U164" s="10">
        <f>IF(OR(B164="",I164="Cancelled"),"",IF(OR(COUNTIFS($B$4:$B$303,B164,$D$4:$D$303,D164,$C$4:$C$303,C164,$I$4:$I$303,"&lt;&gt;Cancelled")&gt;1,AND(C164="Full day",COUNTIFS($B$4:$B$303,B164,$D$4:$D$303,D164,$I$4:$I$303,"&lt;&gt;Cancelled")&gt;1),AND(C164&lt;&gt;"Full day",COUNTIFS($B$4:$B$303,B164,$D$4:$D$303,D164,$C$4:$C$303,"Full day",$I$4:$I$303,"&lt;&gt;Cancelled")&gt;0)),"CLASH","OK"))</f>
        <v/>
      </c>
      <c r="V164" s="10">
        <f>IF(I164&lt;&gt;"Tentative hold","",IF(J164="","Add hold date",IF(TODAY()&gt;J164+Setup!$F$13,"HOLD EXPIRED: release","Hold live")))</f>
        <v/>
      </c>
      <c r="W164" s="6" t="n"/>
      <c r="X164" s="10">
        <f>IF(OR(B164="",I164="Cancelled"),"",TEXT(B164,"0")&amp;"|"&amp;D164)</f>
        <v/>
      </c>
    </row>
    <row r="165">
      <c r="A165" s="6" t="n"/>
      <c r="B165" s="7" t="n"/>
      <c r="C165" s="6" t="n"/>
      <c r="D165" s="6" t="n"/>
      <c r="E165" s="6" t="n"/>
      <c r="F165" s="6" t="n"/>
      <c r="G165" s="6" t="n"/>
      <c r="H165" s="6" t="n"/>
      <c r="I165" s="6" t="n"/>
      <c r="J165" s="7" t="n"/>
      <c r="K165" s="6" t="n"/>
      <c r="L165" s="8" t="n"/>
      <c r="M165" s="8" t="n"/>
      <c r="N165" s="9">
        <f>IF(H165="","",H165*M165)</f>
        <v/>
      </c>
      <c r="O165" s="8" t="n"/>
      <c r="P165" s="9">
        <f>IF(B165="","",N(L165)+N(N165)+N(O165))</f>
        <v/>
      </c>
      <c r="Q165" s="9">
        <f>IF(B165="","",IF(K165=Setup!$E$4,(N(L165)+N(N165))*Setup!$F$5,IF(K165=Setup!$E$5,N(L165)*Setup!$F$7,N(N165)*Setup!$F$9))+N(O165)*Setup!$F$11)</f>
        <v/>
      </c>
      <c r="R165" s="9">
        <f>IF(B165="","",P165+Q165)</f>
        <v/>
      </c>
      <c r="S165" s="9">
        <f>IF(A165="","",SUMIFS(Payments!$C$4:$C$1000,Payments!$A$4:$A$1000,A165))</f>
        <v/>
      </c>
      <c r="T165" s="9">
        <f>IF(B165="","",R165-S165)</f>
        <v/>
      </c>
      <c r="U165" s="10">
        <f>IF(OR(B165="",I165="Cancelled"),"",IF(OR(COUNTIFS($B$4:$B$303,B165,$D$4:$D$303,D165,$C$4:$C$303,C165,$I$4:$I$303,"&lt;&gt;Cancelled")&gt;1,AND(C165="Full day",COUNTIFS($B$4:$B$303,B165,$D$4:$D$303,D165,$I$4:$I$303,"&lt;&gt;Cancelled")&gt;1),AND(C165&lt;&gt;"Full day",COUNTIFS($B$4:$B$303,B165,$D$4:$D$303,D165,$C$4:$C$303,"Full day",$I$4:$I$303,"&lt;&gt;Cancelled")&gt;0)),"CLASH","OK"))</f>
        <v/>
      </c>
      <c r="V165" s="10">
        <f>IF(I165&lt;&gt;"Tentative hold","",IF(J165="","Add hold date",IF(TODAY()&gt;J165+Setup!$F$13,"HOLD EXPIRED: release","Hold live")))</f>
        <v/>
      </c>
      <c r="W165" s="6" t="n"/>
      <c r="X165" s="10">
        <f>IF(OR(B165="",I165="Cancelled"),"",TEXT(B165,"0")&amp;"|"&amp;D165)</f>
        <v/>
      </c>
    </row>
    <row r="166">
      <c r="A166" s="6" t="n"/>
      <c r="B166" s="7" t="n"/>
      <c r="C166" s="6" t="n"/>
      <c r="D166" s="6" t="n"/>
      <c r="E166" s="6" t="n"/>
      <c r="F166" s="6" t="n"/>
      <c r="G166" s="6" t="n"/>
      <c r="H166" s="6" t="n"/>
      <c r="I166" s="6" t="n"/>
      <c r="J166" s="7" t="n"/>
      <c r="K166" s="6" t="n"/>
      <c r="L166" s="8" t="n"/>
      <c r="M166" s="8" t="n"/>
      <c r="N166" s="9">
        <f>IF(H166="","",H166*M166)</f>
        <v/>
      </c>
      <c r="O166" s="8" t="n"/>
      <c r="P166" s="9">
        <f>IF(B166="","",N(L166)+N(N166)+N(O166))</f>
        <v/>
      </c>
      <c r="Q166" s="9">
        <f>IF(B166="","",IF(K166=Setup!$E$4,(N(L166)+N(N166))*Setup!$F$5,IF(K166=Setup!$E$5,N(L166)*Setup!$F$7,N(N166)*Setup!$F$9))+N(O166)*Setup!$F$11)</f>
        <v/>
      </c>
      <c r="R166" s="9">
        <f>IF(B166="","",P166+Q166)</f>
        <v/>
      </c>
      <c r="S166" s="9">
        <f>IF(A166="","",SUMIFS(Payments!$C$4:$C$1000,Payments!$A$4:$A$1000,A166))</f>
        <v/>
      </c>
      <c r="T166" s="9">
        <f>IF(B166="","",R166-S166)</f>
        <v/>
      </c>
      <c r="U166" s="10">
        <f>IF(OR(B166="",I166="Cancelled"),"",IF(OR(COUNTIFS($B$4:$B$303,B166,$D$4:$D$303,D166,$C$4:$C$303,C166,$I$4:$I$303,"&lt;&gt;Cancelled")&gt;1,AND(C166="Full day",COUNTIFS($B$4:$B$303,B166,$D$4:$D$303,D166,$I$4:$I$303,"&lt;&gt;Cancelled")&gt;1),AND(C166&lt;&gt;"Full day",COUNTIFS($B$4:$B$303,B166,$D$4:$D$303,D166,$C$4:$C$303,"Full day",$I$4:$I$303,"&lt;&gt;Cancelled")&gt;0)),"CLASH","OK"))</f>
        <v/>
      </c>
      <c r="V166" s="10">
        <f>IF(I166&lt;&gt;"Tentative hold","",IF(J166="","Add hold date",IF(TODAY()&gt;J166+Setup!$F$13,"HOLD EXPIRED: release","Hold live")))</f>
        <v/>
      </c>
      <c r="W166" s="6" t="n"/>
      <c r="X166" s="10">
        <f>IF(OR(B166="",I166="Cancelled"),"",TEXT(B166,"0")&amp;"|"&amp;D166)</f>
        <v/>
      </c>
    </row>
    <row r="167">
      <c r="A167" s="6" t="n"/>
      <c r="B167" s="7" t="n"/>
      <c r="C167" s="6" t="n"/>
      <c r="D167" s="6" t="n"/>
      <c r="E167" s="6" t="n"/>
      <c r="F167" s="6" t="n"/>
      <c r="G167" s="6" t="n"/>
      <c r="H167" s="6" t="n"/>
      <c r="I167" s="6" t="n"/>
      <c r="J167" s="7" t="n"/>
      <c r="K167" s="6" t="n"/>
      <c r="L167" s="8" t="n"/>
      <c r="M167" s="8" t="n"/>
      <c r="N167" s="9">
        <f>IF(H167="","",H167*M167)</f>
        <v/>
      </c>
      <c r="O167" s="8" t="n"/>
      <c r="P167" s="9">
        <f>IF(B167="","",N(L167)+N(N167)+N(O167))</f>
        <v/>
      </c>
      <c r="Q167" s="9">
        <f>IF(B167="","",IF(K167=Setup!$E$4,(N(L167)+N(N167))*Setup!$F$5,IF(K167=Setup!$E$5,N(L167)*Setup!$F$7,N(N167)*Setup!$F$9))+N(O167)*Setup!$F$11)</f>
        <v/>
      </c>
      <c r="R167" s="9">
        <f>IF(B167="","",P167+Q167)</f>
        <v/>
      </c>
      <c r="S167" s="9">
        <f>IF(A167="","",SUMIFS(Payments!$C$4:$C$1000,Payments!$A$4:$A$1000,A167))</f>
        <v/>
      </c>
      <c r="T167" s="9">
        <f>IF(B167="","",R167-S167)</f>
        <v/>
      </c>
      <c r="U167" s="10">
        <f>IF(OR(B167="",I167="Cancelled"),"",IF(OR(COUNTIFS($B$4:$B$303,B167,$D$4:$D$303,D167,$C$4:$C$303,C167,$I$4:$I$303,"&lt;&gt;Cancelled")&gt;1,AND(C167="Full day",COUNTIFS($B$4:$B$303,B167,$D$4:$D$303,D167,$I$4:$I$303,"&lt;&gt;Cancelled")&gt;1),AND(C167&lt;&gt;"Full day",COUNTIFS($B$4:$B$303,B167,$D$4:$D$303,D167,$C$4:$C$303,"Full day",$I$4:$I$303,"&lt;&gt;Cancelled")&gt;0)),"CLASH","OK"))</f>
        <v/>
      </c>
      <c r="V167" s="10">
        <f>IF(I167&lt;&gt;"Tentative hold","",IF(J167="","Add hold date",IF(TODAY()&gt;J167+Setup!$F$13,"HOLD EXPIRED: release","Hold live")))</f>
        <v/>
      </c>
      <c r="W167" s="6" t="n"/>
      <c r="X167" s="10">
        <f>IF(OR(B167="",I167="Cancelled"),"",TEXT(B167,"0")&amp;"|"&amp;D167)</f>
        <v/>
      </c>
    </row>
    <row r="168">
      <c r="A168" s="6" t="n"/>
      <c r="B168" s="7" t="n"/>
      <c r="C168" s="6" t="n"/>
      <c r="D168" s="6" t="n"/>
      <c r="E168" s="6" t="n"/>
      <c r="F168" s="6" t="n"/>
      <c r="G168" s="6" t="n"/>
      <c r="H168" s="6" t="n"/>
      <c r="I168" s="6" t="n"/>
      <c r="J168" s="7" t="n"/>
      <c r="K168" s="6" t="n"/>
      <c r="L168" s="8" t="n"/>
      <c r="M168" s="8" t="n"/>
      <c r="N168" s="9">
        <f>IF(H168="","",H168*M168)</f>
        <v/>
      </c>
      <c r="O168" s="8" t="n"/>
      <c r="P168" s="9">
        <f>IF(B168="","",N(L168)+N(N168)+N(O168))</f>
        <v/>
      </c>
      <c r="Q168" s="9">
        <f>IF(B168="","",IF(K168=Setup!$E$4,(N(L168)+N(N168))*Setup!$F$5,IF(K168=Setup!$E$5,N(L168)*Setup!$F$7,N(N168)*Setup!$F$9))+N(O168)*Setup!$F$11)</f>
        <v/>
      </c>
      <c r="R168" s="9">
        <f>IF(B168="","",P168+Q168)</f>
        <v/>
      </c>
      <c r="S168" s="9">
        <f>IF(A168="","",SUMIFS(Payments!$C$4:$C$1000,Payments!$A$4:$A$1000,A168))</f>
        <v/>
      </c>
      <c r="T168" s="9">
        <f>IF(B168="","",R168-S168)</f>
        <v/>
      </c>
      <c r="U168" s="10">
        <f>IF(OR(B168="",I168="Cancelled"),"",IF(OR(COUNTIFS($B$4:$B$303,B168,$D$4:$D$303,D168,$C$4:$C$303,C168,$I$4:$I$303,"&lt;&gt;Cancelled")&gt;1,AND(C168="Full day",COUNTIFS($B$4:$B$303,B168,$D$4:$D$303,D168,$I$4:$I$303,"&lt;&gt;Cancelled")&gt;1),AND(C168&lt;&gt;"Full day",COUNTIFS($B$4:$B$303,B168,$D$4:$D$303,D168,$C$4:$C$303,"Full day",$I$4:$I$303,"&lt;&gt;Cancelled")&gt;0)),"CLASH","OK"))</f>
        <v/>
      </c>
      <c r="V168" s="10">
        <f>IF(I168&lt;&gt;"Tentative hold","",IF(J168="","Add hold date",IF(TODAY()&gt;J168+Setup!$F$13,"HOLD EXPIRED: release","Hold live")))</f>
        <v/>
      </c>
      <c r="W168" s="6" t="n"/>
      <c r="X168" s="10">
        <f>IF(OR(B168="",I168="Cancelled"),"",TEXT(B168,"0")&amp;"|"&amp;D168)</f>
        <v/>
      </c>
    </row>
    <row r="169">
      <c r="A169" s="6" t="n"/>
      <c r="B169" s="7" t="n"/>
      <c r="C169" s="6" t="n"/>
      <c r="D169" s="6" t="n"/>
      <c r="E169" s="6" t="n"/>
      <c r="F169" s="6" t="n"/>
      <c r="G169" s="6" t="n"/>
      <c r="H169" s="6" t="n"/>
      <c r="I169" s="6" t="n"/>
      <c r="J169" s="7" t="n"/>
      <c r="K169" s="6" t="n"/>
      <c r="L169" s="8" t="n"/>
      <c r="M169" s="8" t="n"/>
      <c r="N169" s="9">
        <f>IF(H169="","",H169*M169)</f>
        <v/>
      </c>
      <c r="O169" s="8" t="n"/>
      <c r="P169" s="9">
        <f>IF(B169="","",N(L169)+N(N169)+N(O169))</f>
        <v/>
      </c>
      <c r="Q169" s="9">
        <f>IF(B169="","",IF(K169=Setup!$E$4,(N(L169)+N(N169))*Setup!$F$5,IF(K169=Setup!$E$5,N(L169)*Setup!$F$7,N(N169)*Setup!$F$9))+N(O169)*Setup!$F$11)</f>
        <v/>
      </c>
      <c r="R169" s="9">
        <f>IF(B169="","",P169+Q169)</f>
        <v/>
      </c>
      <c r="S169" s="9">
        <f>IF(A169="","",SUMIFS(Payments!$C$4:$C$1000,Payments!$A$4:$A$1000,A169))</f>
        <v/>
      </c>
      <c r="T169" s="9">
        <f>IF(B169="","",R169-S169)</f>
        <v/>
      </c>
      <c r="U169" s="10">
        <f>IF(OR(B169="",I169="Cancelled"),"",IF(OR(COUNTIFS($B$4:$B$303,B169,$D$4:$D$303,D169,$C$4:$C$303,C169,$I$4:$I$303,"&lt;&gt;Cancelled")&gt;1,AND(C169="Full day",COUNTIFS($B$4:$B$303,B169,$D$4:$D$303,D169,$I$4:$I$303,"&lt;&gt;Cancelled")&gt;1),AND(C169&lt;&gt;"Full day",COUNTIFS($B$4:$B$303,B169,$D$4:$D$303,D169,$C$4:$C$303,"Full day",$I$4:$I$303,"&lt;&gt;Cancelled")&gt;0)),"CLASH","OK"))</f>
        <v/>
      </c>
      <c r="V169" s="10">
        <f>IF(I169&lt;&gt;"Tentative hold","",IF(J169="","Add hold date",IF(TODAY()&gt;J169+Setup!$F$13,"HOLD EXPIRED: release","Hold live")))</f>
        <v/>
      </c>
      <c r="W169" s="6" t="n"/>
      <c r="X169" s="10">
        <f>IF(OR(B169="",I169="Cancelled"),"",TEXT(B169,"0")&amp;"|"&amp;D169)</f>
        <v/>
      </c>
    </row>
    <row r="170">
      <c r="A170" s="6" t="n"/>
      <c r="B170" s="7" t="n"/>
      <c r="C170" s="6" t="n"/>
      <c r="D170" s="6" t="n"/>
      <c r="E170" s="6" t="n"/>
      <c r="F170" s="6" t="n"/>
      <c r="G170" s="6" t="n"/>
      <c r="H170" s="6" t="n"/>
      <c r="I170" s="6" t="n"/>
      <c r="J170" s="7" t="n"/>
      <c r="K170" s="6" t="n"/>
      <c r="L170" s="8" t="n"/>
      <c r="M170" s="8" t="n"/>
      <c r="N170" s="9">
        <f>IF(H170="","",H170*M170)</f>
        <v/>
      </c>
      <c r="O170" s="8" t="n"/>
      <c r="P170" s="9">
        <f>IF(B170="","",N(L170)+N(N170)+N(O170))</f>
        <v/>
      </c>
      <c r="Q170" s="9">
        <f>IF(B170="","",IF(K170=Setup!$E$4,(N(L170)+N(N170))*Setup!$F$5,IF(K170=Setup!$E$5,N(L170)*Setup!$F$7,N(N170)*Setup!$F$9))+N(O170)*Setup!$F$11)</f>
        <v/>
      </c>
      <c r="R170" s="9">
        <f>IF(B170="","",P170+Q170)</f>
        <v/>
      </c>
      <c r="S170" s="9">
        <f>IF(A170="","",SUMIFS(Payments!$C$4:$C$1000,Payments!$A$4:$A$1000,A170))</f>
        <v/>
      </c>
      <c r="T170" s="9">
        <f>IF(B170="","",R170-S170)</f>
        <v/>
      </c>
      <c r="U170" s="10">
        <f>IF(OR(B170="",I170="Cancelled"),"",IF(OR(COUNTIFS($B$4:$B$303,B170,$D$4:$D$303,D170,$C$4:$C$303,C170,$I$4:$I$303,"&lt;&gt;Cancelled")&gt;1,AND(C170="Full day",COUNTIFS($B$4:$B$303,B170,$D$4:$D$303,D170,$I$4:$I$303,"&lt;&gt;Cancelled")&gt;1),AND(C170&lt;&gt;"Full day",COUNTIFS($B$4:$B$303,B170,$D$4:$D$303,D170,$C$4:$C$303,"Full day",$I$4:$I$303,"&lt;&gt;Cancelled")&gt;0)),"CLASH","OK"))</f>
        <v/>
      </c>
      <c r="V170" s="10">
        <f>IF(I170&lt;&gt;"Tentative hold","",IF(J170="","Add hold date",IF(TODAY()&gt;J170+Setup!$F$13,"HOLD EXPIRED: release","Hold live")))</f>
        <v/>
      </c>
      <c r="W170" s="6" t="n"/>
      <c r="X170" s="10">
        <f>IF(OR(B170="",I170="Cancelled"),"",TEXT(B170,"0")&amp;"|"&amp;D170)</f>
        <v/>
      </c>
    </row>
    <row r="171">
      <c r="A171" s="6" t="n"/>
      <c r="B171" s="7" t="n"/>
      <c r="C171" s="6" t="n"/>
      <c r="D171" s="6" t="n"/>
      <c r="E171" s="6" t="n"/>
      <c r="F171" s="6" t="n"/>
      <c r="G171" s="6" t="n"/>
      <c r="H171" s="6" t="n"/>
      <c r="I171" s="6" t="n"/>
      <c r="J171" s="7" t="n"/>
      <c r="K171" s="6" t="n"/>
      <c r="L171" s="8" t="n"/>
      <c r="M171" s="8" t="n"/>
      <c r="N171" s="9">
        <f>IF(H171="","",H171*M171)</f>
        <v/>
      </c>
      <c r="O171" s="8" t="n"/>
      <c r="P171" s="9">
        <f>IF(B171="","",N(L171)+N(N171)+N(O171))</f>
        <v/>
      </c>
      <c r="Q171" s="9">
        <f>IF(B171="","",IF(K171=Setup!$E$4,(N(L171)+N(N171))*Setup!$F$5,IF(K171=Setup!$E$5,N(L171)*Setup!$F$7,N(N171)*Setup!$F$9))+N(O171)*Setup!$F$11)</f>
        <v/>
      </c>
      <c r="R171" s="9">
        <f>IF(B171="","",P171+Q171)</f>
        <v/>
      </c>
      <c r="S171" s="9">
        <f>IF(A171="","",SUMIFS(Payments!$C$4:$C$1000,Payments!$A$4:$A$1000,A171))</f>
        <v/>
      </c>
      <c r="T171" s="9">
        <f>IF(B171="","",R171-S171)</f>
        <v/>
      </c>
      <c r="U171" s="10">
        <f>IF(OR(B171="",I171="Cancelled"),"",IF(OR(COUNTIFS($B$4:$B$303,B171,$D$4:$D$303,D171,$C$4:$C$303,C171,$I$4:$I$303,"&lt;&gt;Cancelled")&gt;1,AND(C171="Full day",COUNTIFS($B$4:$B$303,B171,$D$4:$D$303,D171,$I$4:$I$303,"&lt;&gt;Cancelled")&gt;1),AND(C171&lt;&gt;"Full day",COUNTIFS($B$4:$B$303,B171,$D$4:$D$303,D171,$C$4:$C$303,"Full day",$I$4:$I$303,"&lt;&gt;Cancelled")&gt;0)),"CLASH","OK"))</f>
        <v/>
      </c>
      <c r="V171" s="10">
        <f>IF(I171&lt;&gt;"Tentative hold","",IF(J171="","Add hold date",IF(TODAY()&gt;J171+Setup!$F$13,"HOLD EXPIRED: release","Hold live")))</f>
        <v/>
      </c>
      <c r="W171" s="6" t="n"/>
      <c r="X171" s="10">
        <f>IF(OR(B171="",I171="Cancelled"),"",TEXT(B171,"0")&amp;"|"&amp;D171)</f>
        <v/>
      </c>
    </row>
    <row r="172">
      <c r="A172" s="6" t="n"/>
      <c r="B172" s="7" t="n"/>
      <c r="C172" s="6" t="n"/>
      <c r="D172" s="6" t="n"/>
      <c r="E172" s="6" t="n"/>
      <c r="F172" s="6" t="n"/>
      <c r="G172" s="6" t="n"/>
      <c r="H172" s="6" t="n"/>
      <c r="I172" s="6" t="n"/>
      <c r="J172" s="7" t="n"/>
      <c r="K172" s="6" t="n"/>
      <c r="L172" s="8" t="n"/>
      <c r="M172" s="8" t="n"/>
      <c r="N172" s="9">
        <f>IF(H172="","",H172*M172)</f>
        <v/>
      </c>
      <c r="O172" s="8" t="n"/>
      <c r="P172" s="9">
        <f>IF(B172="","",N(L172)+N(N172)+N(O172))</f>
        <v/>
      </c>
      <c r="Q172" s="9">
        <f>IF(B172="","",IF(K172=Setup!$E$4,(N(L172)+N(N172))*Setup!$F$5,IF(K172=Setup!$E$5,N(L172)*Setup!$F$7,N(N172)*Setup!$F$9))+N(O172)*Setup!$F$11)</f>
        <v/>
      </c>
      <c r="R172" s="9">
        <f>IF(B172="","",P172+Q172)</f>
        <v/>
      </c>
      <c r="S172" s="9">
        <f>IF(A172="","",SUMIFS(Payments!$C$4:$C$1000,Payments!$A$4:$A$1000,A172))</f>
        <v/>
      </c>
      <c r="T172" s="9">
        <f>IF(B172="","",R172-S172)</f>
        <v/>
      </c>
      <c r="U172" s="10">
        <f>IF(OR(B172="",I172="Cancelled"),"",IF(OR(COUNTIFS($B$4:$B$303,B172,$D$4:$D$303,D172,$C$4:$C$303,C172,$I$4:$I$303,"&lt;&gt;Cancelled")&gt;1,AND(C172="Full day",COUNTIFS($B$4:$B$303,B172,$D$4:$D$303,D172,$I$4:$I$303,"&lt;&gt;Cancelled")&gt;1),AND(C172&lt;&gt;"Full day",COUNTIFS($B$4:$B$303,B172,$D$4:$D$303,D172,$C$4:$C$303,"Full day",$I$4:$I$303,"&lt;&gt;Cancelled")&gt;0)),"CLASH","OK"))</f>
        <v/>
      </c>
      <c r="V172" s="10">
        <f>IF(I172&lt;&gt;"Tentative hold","",IF(J172="","Add hold date",IF(TODAY()&gt;J172+Setup!$F$13,"HOLD EXPIRED: release","Hold live")))</f>
        <v/>
      </c>
      <c r="W172" s="6" t="n"/>
      <c r="X172" s="10">
        <f>IF(OR(B172="",I172="Cancelled"),"",TEXT(B172,"0")&amp;"|"&amp;D172)</f>
        <v/>
      </c>
    </row>
    <row r="173">
      <c r="A173" s="6" t="n"/>
      <c r="B173" s="7" t="n"/>
      <c r="C173" s="6" t="n"/>
      <c r="D173" s="6" t="n"/>
      <c r="E173" s="6" t="n"/>
      <c r="F173" s="6" t="n"/>
      <c r="G173" s="6" t="n"/>
      <c r="H173" s="6" t="n"/>
      <c r="I173" s="6" t="n"/>
      <c r="J173" s="7" t="n"/>
      <c r="K173" s="6" t="n"/>
      <c r="L173" s="8" t="n"/>
      <c r="M173" s="8" t="n"/>
      <c r="N173" s="9">
        <f>IF(H173="","",H173*M173)</f>
        <v/>
      </c>
      <c r="O173" s="8" t="n"/>
      <c r="P173" s="9">
        <f>IF(B173="","",N(L173)+N(N173)+N(O173))</f>
        <v/>
      </c>
      <c r="Q173" s="9">
        <f>IF(B173="","",IF(K173=Setup!$E$4,(N(L173)+N(N173))*Setup!$F$5,IF(K173=Setup!$E$5,N(L173)*Setup!$F$7,N(N173)*Setup!$F$9))+N(O173)*Setup!$F$11)</f>
        <v/>
      </c>
      <c r="R173" s="9">
        <f>IF(B173="","",P173+Q173)</f>
        <v/>
      </c>
      <c r="S173" s="9">
        <f>IF(A173="","",SUMIFS(Payments!$C$4:$C$1000,Payments!$A$4:$A$1000,A173))</f>
        <v/>
      </c>
      <c r="T173" s="9">
        <f>IF(B173="","",R173-S173)</f>
        <v/>
      </c>
      <c r="U173" s="10">
        <f>IF(OR(B173="",I173="Cancelled"),"",IF(OR(COUNTIFS($B$4:$B$303,B173,$D$4:$D$303,D173,$C$4:$C$303,C173,$I$4:$I$303,"&lt;&gt;Cancelled")&gt;1,AND(C173="Full day",COUNTIFS($B$4:$B$303,B173,$D$4:$D$303,D173,$I$4:$I$303,"&lt;&gt;Cancelled")&gt;1),AND(C173&lt;&gt;"Full day",COUNTIFS($B$4:$B$303,B173,$D$4:$D$303,D173,$C$4:$C$303,"Full day",$I$4:$I$303,"&lt;&gt;Cancelled")&gt;0)),"CLASH","OK"))</f>
        <v/>
      </c>
      <c r="V173" s="10">
        <f>IF(I173&lt;&gt;"Tentative hold","",IF(J173="","Add hold date",IF(TODAY()&gt;J173+Setup!$F$13,"HOLD EXPIRED: release","Hold live")))</f>
        <v/>
      </c>
      <c r="W173" s="6" t="n"/>
      <c r="X173" s="10">
        <f>IF(OR(B173="",I173="Cancelled"),"",TEXT(B173,"0")&amp;"|"&amp;D173)</f>
        <v/>
      </c>
    </row>
    <row r="174">
      <c r="A174" s="6" t="n"/>
      <c r="B174" s="7" t="n"/>
      <c r="C174" s="6" t="n"/>
      <c r="D174" s="6" t="n"/>
      <c r="E174" s="6" t="n"/>
      <c r="F174" s="6" t="n"/>
      <c r="G174" s="6" t="n"/>
      <c r="H174" s="6" t="n"/>
      <c r="I174" s="6" t="n"/>
      <c r="J174" s="7" t="n"/>
      <c r="K174" s="6" t="n"/>
      <c r="L174" s="8" t="n"/>
      <c r="M174" s="8" t="n"/>
      <c r="N174" s="9">
        <f>IF(H174="","",H174*M174)</f>
        <v/>
      </c>
      <c r="O174" s="8" t="n"/>
      <c r="P174" s="9">
        <f>IF(B174="","",N(L174)+N(N174)+N(O174))</f>
        <v/>
      </c>
      <c r="Q174" s="9">
        <f>IF(B174="","",IF(K174=Setup!$E$4,(N(L174)+N(N174))*Setup!$F$5,IF(K174=Setup!$E$5,N(L174)*Setup!$F$7,N(N174)*Setup!$F$9))+N(O174)*Setup!$F$11)</f>
        <v/>
      </c>
      <c r="R174" s="9">
        <f>IF(B174="","",P174+Q174)</f>
        <v/>
      </c>
      <c r="S174" s="9">
        <f>IF(A174="","",SUMIFS(Payments!$C$4:$C$1000,Payments!$A$4:$A$1000,A174))</f>
        <v/>
      </c>
      <c r="T174" s="9">
        <f>IF(B174="","",R174-S174)</f>
        <v/>
      </c>
      <c r="U174" s="10">
        <f>IF(OR(B174="",I174="Cancelled"),"",IF(OR(COUNTIFS($B$4:$B$303,B174,$D$4:$D$303,D174,$C$4:$C$303,C174,$I$4:$I$303,"&lt;&gt;Cancelled")&gt;1,AND(C174="Full day",COUNTIFS($B$4:$B$303,B174,$D$4:$D$303,D174,$I$4:$I$303,"&lt;&gt;Cancelled")&gt;1),AND(C174&lt;&gt;"Full day",COUNTIFS($B$4:$B$303,B174,$D$4:$D$303,D174,$C$4:$C$303,"Full day",$I$4:$I$303,"&lt;&gt;Cancelled")&gt;0)),"CLASH","OK"))</f>
        <v/>
      </c>
      <c r="V174" s="10">
        <f>IF(I174&lt;&gt;"Tentative hold","",IF(J174="","Add hold date",IF(TODAY()&gt;J174+Setup!$F$13,"HOLD EXPIRED: release","Hold live")))</f>
        <v/>
      </c>
      <c r="W174" s="6" t="n"/>
      <c r="X174" s="10">
        <f>IF(OR(B174="",I174="Cancelled"),"",TEXT(B174,"0")&amp;"|"&amp;D174)</f>
        <v/>
      </c>
    </row>
    <row r="175">
      <c r="A175" s="6" t="n"/>
      <c r="B175" s="7" t="n"/>
      <c r="C175" s="6" t="n"/>
      <c r="D175" s="6" t="n"/>
      <c r="E175" s="6" t="n"/>
      <c r="F175" s="6" t="n"/>
      <c r="G175" s="6" t="n"/>
      <c r="H175" s="6" t="n"/>
      <c r="I175" s="6" t="n"/>
      <c r="J175" s="7" t="n"/>
      <c r="K175" s="6" t="n"/>
      <c r="L175" s="8" t="n"/>
      <c r="M175" s="8" t="n"/>
      <c r="N175" s="9">
        <f>IF(H175="","",H175*M175)</f>
        <v/>
      </c>
      <c r="O175" s="8" t="n"/>
      <c r="P175" s="9">
        <f>IF(B175="","",N(L175)+N(N175)+N(O175))</f>
        <v/>
      </c>
      <c r="Q175" s="9">
        <f>IF(B175="","",IF(K175=Setup!$E$4,(N(L175)+N(N175))*Setup!$F$5,IF(K175=Setup!$E$5,N(L175)*Setup!$F$7,N(N175)*Setup!$F$9))+N(O175)*Setup!$F$11)</f>
        <v/>
      </c>
      <c r="R175" s="9">
        <f>IF(B175="","",P175+Q175)</f>
        <v/>
      </c>
      <c r="S175" s="9">
        <f>IF(A175="","",SUMIFS(Payments!$C$4:$C$1000,Payments!$A$4:$A$1000,A175))</f>
        <v/>
      </c>
      <c r="T175" s="9">
        <f>IF(B175="","",R175-S175)</f>
        <v/>
      </c>
      <c r="U175" s="10">
        <f>IF(OR(B175="",I175="Cancelled"),"",IF(OR(COUNTIFS($B$4:$B$303,B175,$D$4:$D$303,D175,$C$4:$C$303,C175,$I$4:$I$303,"&lt;&gt;Cancelled")&gt;1,AND(C175="Full day",COUNTIFS($B$4:$B$303,B175,$D$4:$D$303,D175,$I$4:$I$303,"&lt;&gt;Cancelled")&gt;1),AND(C175&lt;&gt;"Full day",COUNTIFS($B$4:$B$303,B175,$D$4:$D$303,D175,$C$4:$C$303,"Full day",$I$4:$I$303,"&lt;&gt;Cancelled")&gt;0)),"CLASH","OK"))</f>
        <v/>
      </c>
      <c r="V175" s="10">
        <f>IF(I175&lt;&gt;"Tentative hold","",IF(J175="","Add hold date",IF(TODAY()&gt;J175+Setup!$F$13,"HOLD EXPIRED: release","Hold live")))</f>
        <v/>
      </c>
      <c r="W175" s="6" t="n"/>
      <c r="X175" s="10">
        <f>IF(OR(B175="",I175="Cancelled"),"",TEXT(B175,"0")&amp;"|"&amp;D175)</f>
        <v/>
      </c>
    </row>
    <row r="176">
      <c r="A176" s="6" t="n"/>
      <c r="B176" s="7" t="n"/>
      <c r="C176" s="6" t="n"/>
      <c r="D176" s="6" t="n"/>
      <c r="E176" s="6" t="n"/>
      <c r="F176" s="6" t="n"/>
      <c r="G176" s="6" t="n"/>
      <c r="H176" s="6" t="n"/>
      <c r="I176" s="6" t="n"/>
      <c r="J176" s="7" t="n"/>
      <c r="K176" s="6" t="n"/>
      <c r="L176" s="8" t="n"/>
      <c r="M176" s="8" t="n"/>
      <c r="N176" s="9">
        <f>IF(H176="","",H176*M176)</f>
        <v/>
      </c>
      <c r="O176" s="8" t="n"/>
      <c r="P176" s="9">
        <f>IF(B176="","",N(L176)+N(N176)+N(O176))</f>
        <v/>
      </c>
      <c r="Q176" s="9">
        <f>IF(B176="","",IF(K176=Setup!$E$4,(N(L176)+N(N176))*Setup!$F$5,IF(K176=Setup!$E$5,N(L176)*Setup!$F$7,N(N176)*Setup!$F$9))+N(O176)*Setup!$F$11)</f>
        <v/>
      </c>
      <c r="R176" s="9">
        <f>IF(B176="","",P176+Q176)</f>
        <v/>
      </c>
      <c r="S176" s="9">
        <f>IF(A176="","",SUMIFS(Payments!$C$4:$C$1000,Payments!$A$4:$A$1000,A176))</f>
        <v/>
      </c>
      <c r="T176" s="9">
        <f>IF(B176="","",R176-S176)</f>
        <v/>
      </c>
      <c r="U176" s="10">
        <f>IF(OR(B176="",I176="Cancelled"),"",IF(OR(COUNTIFS($B$4:$B$303,B176,$D$4:$D$303,D176,$C$4:$C$303,C176,$I$4:$I$303,"&lt;&gt;Cancelled")&gt;1,AND(C176="Full day",COUNTIFS($B$4:$B$303,B176,$D$4:$D$303,D176,$I$4:$I$303,"&lt;&gt;Cancelled")&gt;1),AND(C176&lt;&gt;"Full day",COUNTIFS($B$4:$B$303,B176,$D$4:$D$303,D176,$C$4:$C$303,"Full day",$I$4:$I$303,"&lt;&gt;Cancelled")&gt;0)),"CLASH","OK"))</f>
        <v/>
      </c>
      <c r="V176" s="10">
        <f>IF(I176&lt;&gt;"Tentative hold","",IF(J176="","Add hold date",IF(TODAY()&gt;J176+Setup!$F$13,"HOLD EXPIRED: release","Hold live")))</f>
        <v/>
      </c>
      <c r="W176" s="6" t="n"/>
      <c r="X176" s="10">
        <f>IF(OR(B176="",I176="Cancelled"),"",TEXT(B176,"0")&amp;"|"&amp;D176)</f>
        <v/>
      </c>
    </row>
    <row r="177">
      <c r="A177" s="6" t="n"/>
      <c r="B177" s="7" t="n"/>
      <c r="C177" s="6" t="n"/>
      <c r="D177" s="6" t="n"/>
      <c r="E177" s="6" t="n"/>
      <c r="F177" s="6" t="n"/>
      <c r="G177" s="6" t="n"/>
      <c r="H177" s="6" t="n"/>
      <c r="I177" s="6" t="n"/>
      <c r="J177" s="7" t="n"/>
      <c r="K177" s="6" t="n"/>
      <c r="L177" s="8" t="n"/>
      <c r="M177" s="8" t="n"/>
      <c r="N177" s="9">
        <f>IF(H177="","",H177*M177)</f>
        <v/>
      </c>
      <c r="O177" s="8" t="n"/>
      <c r="P177" s="9">
        <f>IF(B177="","",N(L177)+N(N177)+N(O177))</f>
        <v/>
      </c>
      <c r="Q177" s="9">
        <f>IF(B177="","",IF(K177=Setup!$E$4,(N(L177)+N(N177))*Setup!$F$5,IF(K177=Setup!$E$5,N(L177)*Setup!$F$7,N(N177)*Setup!$F$9))+N(O177)*Setup!$F$11)</f>
        <v/>
      </c>
      <c r="R177" s="9">
        <f>IF(B177="","",P177+Q177)</f>
        <v/>
      </c>
      <c r="S177" s="9">
        <f>IF(A177="","",SUMIFS(Payments!$C$4:$C$1000,Payments!$A$4:$A$1000,A177))</f>
        <v/>
      </c>
      <c r="T177" s="9">
        <f>IF(B177="","",R177-S177)</f>
        <v/>
      </c>
      <c r="U177" s="10">
        <f>IF(OR(B177="",I177="Cancelled"),"",IF(OR(COUNTIFS($B$4:$B$303,B177,$D$4:$D$303,D177,$C$4:$C$303,C177,$I$4:$I$303,"&lt;&gt;Cancelled")&gt;1,AND(C177="Full day",COUNTIFS($B$4:$B$303,B177,$D$4:$D$303,D177,$I$4:$I$303,"&lt;&gt;Cancelled")&gt;1),AND(C177&lt;&gt;"Full day",COUNTIFS($B$4:$B$303,B177,$D$4:$D$303,D177,$C$4:$C$303,"Full day",$I$4:$I$303,"&lt;&gt;Cancelled")&gt;0)),"CLASH","OK"))</f>
        <v/>
      </c>
      <c r="V177" s="10">
        <f>IF(I177&lt;&gt;"Tentative hold","",IF(J177="","Add hold date",IF(TODAY()&gt;J177+Setup!$F$13,"HOLD EXPIRED: release","Hold live")))</f>
        <v/>
      </c>
      <c r="W177" s="6" t="n"/>
      <c r="X177" s="10">
        <f>IF(OR(B177="",I177="Cancelled"),"",TEXT(B177,"0")&amp;"|"&amp;D177)</f>
        <v/>
      </c>
    </row>
    <row r="178">
      <c r="A178" s="6" t="n"/>
      <c r="B178" s="7" t="n"/>
      <c r="C178" s="6" t="n"/>
      <c r="D178" s="6" t="n"/>
      <c r="E178" s="6" t="n"/>
      <c r="F178" s="6" t="n"/>
      <c r="G178" s="6" t="n"/>
      <c r="H178" s="6" t="n"/>
      <c r="I178" s="6" t="n"/>
      <c r="J178" s="7" t="n"/>
      <c r="K178" s="6" t="n"/>
      <c r="L178" s="8" t="n"/>
      <c r="M178" s="8" t="n"/>
      <c r="N178" s="9">
        <f>IF(H178="","",H178*M178)</f>
        <v/>
      </c>
      <c r="O178" s="8" t="n"/>
      <c r="P178" s="9">
        <f>IF(B178="","",N(L178)+N(N178)+N(O178))</f>
        <v/>
      </c>
      <c r="Q178" s="9">
        <f>IF(B178="","",IF(K178=Setup!$E$4,(N(L178)+N(N178))*Setup!$F$5,IF(K178=Setup!$E$5,N(L178)*Setup!$F$7,N(N178)*Setup!$F$9))+N(O178)*Setup!$F$11)</f>
        <v/>
      </c>
      <c r="R178" s="9">
        <f>IF(B178="","",P178+Q178)</f>
        <v/>
      </c>
      <c r="S178" s="9">
        <f>IF(A178="","",SUMIFS(Payments!$C$4:$C$1000,Payments!$A$4:$A$1000,A178))</f>
        <v/>
      </c>
      <c r="T178" s="9">
        <f>IF(B178="","",R178-S178)</f>
        <v/>
      </c>
      <c r="U178" s="10">
        <f>IF(OR(B178="",I178="Cancelled"),"",IF(OR(COUNTIFS($B$4:$B$303,B178,$D$4:$D$303,D178,$C$4:$C$303,C178,$I$4:$I$303,"&lt;&gt;Cancelled")&gt;1,AND(C178="Full day",COUNTIFS($B$4:$B$303,B178,$D$4:$D$303,D178,$I$4:$I$303,"&lt;&gt;Cancelled")&gt;1),AND(C178&lt;&gt;"Full day",COUNTIFS($B$4:$B$303,B178,$D$4:$D$303,D178,$C$4:$C$303,"Full day",$I$4:$I$303,"&lt;&gt;Cancelled")&gt;0)),"CLASH","OK"))</f>
        <v/>
      </c>
      <c r="V178" s="10">
        <f>IF(I178&lt;&gt;"Tentative hold","",IF(J178="","Add hold date",IF(TODAY()&gt;J178+Setup!$F$13,"HOLD EXPIRED: release","Hold live")))</f>
        <v/>
      </c>
      <c r="W178" s="6" t="n"/>
      <c r="X178" s="10">
        <f>IF(OR(B178="",I178="Cancelled"),"",TEXT(B178,"0")&amp;"|"&amp;D178)</f>
        <v/>
      </c>
    </row>
    <row r="179">
      <c r="A179" s="6" t="n"/>
      <c r="B179" s="7" t="n"/>
      <c r="C179" s="6" t="n"/>
      <c r="D179" s="6" t="n"/>
      <c r="E179" s="6" t="n"/>
      <c r="F179" s="6" t="n"/>
      <c r="G179" s="6" t="n"/>
      <c r="H179" s="6" t="n"/>
      <c r="I179" s="6" t="n"/>
      <c r="J179" s="7" t="n"/>
      <c r="K179" s="6" t="n"/>
      <c r="L179" s="8" t="n"/>
      <c r="M179" s="8" t="n"/>
      <c r="N179" s="9">
        <f>IF(H179="","",H179*M179)</f>
        <v/>
      </c>
      <c r="O179" s="8" t="n"/>
      <c r="P179" s="9">
        <f>IF(B179="","",N(L179)+N(N179)+N(O179))</f>
        <v/>
      </c>
      <c r="Q179" s="9">
        <f>IF(B179="","",IF(K179=Setup!$E$4,(N(L179)+N(N179))*Setup!$F$5,IF(K179=Setup!$E$5,N(L179)*Setup!$F$7,N(N179)*Setup!$F$9))+N(O179)*Setup!$F$11)</f>
        <v/>
      </c>
      <c r="R179" s="9">
        <f>IF(B179="","",P179+Q179)</f>
        <v/>
      </c>
      <c r="S179" s="9">
        <f>IF(A179="","",SUMIFS(Payments!$C$4:$C$1000,Payments!$A$4:$A$1000,A179))</f>
        <v/>
      </c>
      <c r="T179" s="9">
        <f>IF(B179="","",R179-S179)</f>
        <v/>
      </c>
      <c r="U179" s="10">
        <f>IF(OR(B179="",I179="Cancelled"),"",IF(OR(COUNTIFS($B$4:$B$303,B179,$D$4:$D$303,D179,$C$4:$C$303,C179,$I$4:$I$303,"&lt;&gt;Cancelled")&gt;1,AND(C179="Full day",COUNTIFS($B$4:$B$303,B179,$D$4:$D$303,D179,$I$4:$I$303,"&lt;&gt;Cancelled")&gt;1),AND(C179&lt;&gt;"Full day",COUNTIFS($B$4:$B$303,B179,$D$4:$D$303,D179,$C$4:$C$303,"Full day",$I$4:$I$303,"&lt;&gt;Cancelled")&gt;0)),"CLASH","OK"))</f>
        <v/>
      </c>
      <c r="V179" s="10">
        <f>IF(I179&lt;&gt;"Tentative hold","",IF(J179="","Add hold date",IF(TODAY()&gt;J179+Setup!$F$13,"HOLD EXPIRED: release","Hold live")))</f>
        <v/>
      </c>
      <c r="W179" s="6" t="n"/>
      <c r="X179" s="10">
        <f>IF(OR(B179="",I179="Cancelled"),"",TEXT(B179,"0")&amp;"|"&amp;D179)</f>
        <v/>
      </c>
    </row>
    <row r="180">
      <c r="A180" s="6" t="n"/>
      <c r="B180" s="7" t="n"/>
      <c r="C180" s="6" t="n"/>
      <c r="D180" s="6" t="n"/>
      <c r="E180" s="6" t="n"/>
      <c r="F180" s="6" t="n"/>
      <c r="G180" s="6" t="n"/>
      <c r="H180" s="6" t="n"/>
      <c r="I180" s="6" t="n"/>
      <c r="J180" s="7" t="n"/>
      <c r="K180" s="6" t="n"/>
      <c r="L180" s="8" t="n"/>
      <c r="M180" s="8" t="n"/>
      <c r="N180" s="9">
        <f>IF(H180="","",H180*M180)</f>
        <v/>
      </c>
      <c r="O180" s="8" t="n"/>
      <c r="P180" s="9">
        <f>IF(B180="","",N(L180)+N(N180)+N(O180))</f>
        <v/>
      </c>
      <c r="Q180" s="9">
        <f>IF(B180="","",IF(K180=Setup!$E$4,(N(L180)+N(N180))*Setup!$F$5,IF(K180=Setup!$E$5,N(L180)*Setup!$F$7,N(N180)*Setup!$F$9))+N(O180)*Setup!$F$11)</f>
        <v/>
      </c>
      <c r="R180" s="9">
        <f>IF(B180="","",P180+Q180)</f>
        <v/>
      </c>
      <c r="S180" s="9">
        <f>IF(A180="","",SUMIFS(Payments!$C$4:$C$1000,Payments!$A$4:$A$1000,A180))</f>
        <v/>
      </c>
      <c r="T180" s="9">
        <f>IF(B180="","",R180-S180)</f>
        <v/>
      </c>
      <c r="U180" s="10">
        <f>IF(OR(B180="",I180="Cancelled"),"",IF(OR(COUNTIFS($B$4:$B$303,B180,$D$4:$D$303,D180,$C$4:$C$303,C180,$I$4:$I$303,"&lt;&gt;Cancelled")&gt;1,AND(C180="Full day",COUNTIFS($B$4:$B$303,B180,$D$4:$D$303,D180,$I$4:$I$303,"&lt;&gt;Cancelled")&gt;1),AND(C180&lt;&gt;"Full day",COUNTIFS($B$4:$B$303,B180,$D$4:$D$303,D180,$C$4:$C$303,"Full day",$I$4:$I$303,"&lt;&gt;Cancelled")&gt;0)),"CLASH","OK"))</f>
        <v/>
      </c>
      <c r="V180" s="10">
        <f>IF(I180&lt;&gt;"Tentative hold","",IF(J180="","Add hold date",IF(TODAY()&gt;J180+Setup!$F$13,"HOLD EXPIRED: release","Hold live")))</f>
        <v/>
      </c>
      <c r="W180" s="6" t="n"/>
      <c r="X180" s="10">
        <f>IF(OR(B180="",I180="Cancelled"),"",TEXT(B180,"0")&amp;"|"&amp;D180)</f>
        <v/>
      </c>
    </row>
    <row r="181">
      <c r="A181" s="6" t="n"/>
      <c r="B181" s="7" t="n"/>
      <c r="C181" s="6" t="n"/>
      <c r="D181" s="6" t="n"/>
      <c r="E181" s="6" t="n"/>
      <c r="F181" s="6" t="n"/>
      <c r="G181" s="6" t="n"/>
      <c r="H181" s="6" t="n"/>
      <c r="I181" s="6" t="n"/>
      <c r="J181" s="7" t="n"/>
      <c r="K181" s="6" t="n"/>
      <c r="L181" s="8" t="n"/>
      <c r="M181" s="8" t="n"/>
      <c r="N181" s="9">
        <f>IF(H181="","",H181*M181)</f>
        <v/>
      </c>
      <c r="O181" s="8" t="n"/>
      <c r="P181" s="9">
        <f>IF(B181="","",N(L181)+N(N181)+N(O181))</f>
        <v/>
      </c>
      <c r="Q181" s="9">
        <f>IF(B181="","",IF(K181=Setup!$E$4,(N(L181)+N(N181))*Setup!$F$5,IF(K181=Setup!$E$5,N(L181)*Setup!$F$7,N(N181)*Setup!$F$9))+N(O181)*Setup!$F$11)</f>
        <v/>
      </c>
      <c r="R181" s="9">
        <f>IF(B181="","",P181+Q181)</f>
        <v/>
      </c>
      <c r="S181" s="9">
        <f>IF(A181="","",SUMIFS(Payments!$C$4:$C$1000,Payments!$A$4:$A$1000,A181))</f>
        <v/>
      </c>
      <c r="T181" s="9">
        <f>IF(B181="","",R181-S181)</f>
        <v/>
      </c>
      <c r="U181" s="10">
        <f>IF(OR(B181="",I181="Cancelled"),"",IF(OR(COUNTIFS($B$4:$B$303,B181,$D$4:$D$303,D181,$C$4:$C$303,C181,$I$4:$I$303,"&lt;&gt;Cancelled")&gt;1,AND(C181="Full day",COUNTIFS($B$4:$B$303,B181,$D$4:$D$303,D181,$I$4:$I$303,"&lt;&gt;Cancelled")&gt;1),AND(C181&lt;&gt;"Full day",COUNTIFS($B$4:$B$303,B181,$D$4:$D$303,D181,$C$4:$C$303,"Full day",$I$4:$I$303,"&lt;&gt;Cancelled")&gt;0)),"CLASH","OK"))</f>
        <v/>
      </c>
      <c r="V181" s="10">
        <f>IF(I181&lt;&gt;"Tentative hold","",IF(J181="","Add hold date",IF(TODAY()&gt;J181+Setup!$F$13,"HOLD EXPIRED: release","Hold live")))</f>
        <v/>
      </c>
      <c r="W181" s="6" t="n"/>
      <c r="X181" s="10">
        <f>IF(OR(B181="",I181="Cancelled"),"",TEXT(B181,"0")&amp;"|"&amp;D181)</f>
        <v/>
      </c>
    </row>
    <row r="182">
      <c r="A182" s="6" t="n"/>
      <c r="B182" s="7" t="n"/>
      <c r="C182" s="6" t="n"/>
      <c r="D182" s="6" t="n"/>
      <c r="E182" s="6" t="n"/>
      <c r="F182" s="6" t="n"/>
      <c r="G182" s="6" t="n"/>
      <c r="H182" s="6" t="n"/>
      <c r="I182" s="6" t="n"/>
      <c r="J182" s="7" t="n"/>
      <c r="K182" s="6" t="n"/>
      <c r="L182" s="8" t="n"/>
      <c r="M182" s="8" t="n"/>
      <c r="N182" s="9">
        <f>IF(H182="","",H182*M182)</f>
        <v/>
      </c>
      <c r="O182" s="8" t="n"/>
      <c r="P182" s="9">
        <f>IF(B182="","",N(L182)+N(N182)+N(O182))</f>
        <v/>
      </c>
      <c r="Q182" s="9">
        <f>IF(B182="","",IF(K182=Setup!$E$4,(N(L182)+N(N182))*Setup!$F$5,IF(K182=Setup!$E$5,N(L182)*Setup!$F$7,N(N182)*Setup!$F$9))+N(O182)*Setup!$F$11)</f>
        <v/>
      </c>
      <c r="R182" s="9">
        <f>IF(B182="","",P182+Q182)</f>
        <v/>
      </c>
      <c r="S182" s="9">
        <f>IF(A182="","",SUMIFS(Payments!$C$4:$C$1000,Payments!$A$4:$A$1000,A182))</f>
        <v/>
      </c>
      <c r="T182" s="9">
        <f>IF(B182="","",R182-S182)</f>
        <v/>
      </c>
      <c r="U182" s="10">
        <f>IF(OR(B182="",I182="Cancelled"),"",IF(OR(COUNTIFS($B$4:$B$303,B182,$D$4:$D$303,D182,$C$4:$C$303,C182,$I$4:$I$303,"&lt;&gt;Cancelled")&gt;1,AND(C182="Full day",COUNTIFS($B$4:$B$303,B182,$D$4:$D$303,D182,$I$4:$I$303,"&lt;&gt;Cancelled")&gt;1),AND(C182&lt;&gt;"Full day",COUNTIFS($B$4:$B$303,B182,$D$4:$D$303,D182,$C$4:$C$303,"Full day",$I$4:$I$303,"&lt;&gt;Cancelled")&gt;0)),"CLASH","OK"))</f>
        <v/>
      </c>
      <c r="V182" s="10">
        <f>IF(I182&lt;&gt;"Tentative hold","",IF(J182="","Add hold date",IF(TODAY()&gt;J182+Setup!$F$13,"HOLD EXPIRED: release","Hold live")))</f>
        <v/>
      </c>
      <c r="W182" s="6" t="n"/>
      <c r="X182" s="10">
        <f>IF(OR(B182="",I182="Cancelled"),"",TEXT(B182,"0")&amp;"|"&amp;D182)</f>
        <v/>
      </c>
    </row>
    <row r="183">
      <c r="A183" s="6" t="n"/>
      <c r="B183" s="7" t="n"/>
      <c r="C183" s="6" t="n"/>
      <c r="D183" s="6" t="n"/>
      <c r="E183" s="6" t="n"/>
      <c r="F183" s="6" t="n"/>
      <c r="G183" s="6" t="n"/>
      <c r="H183" s="6" t="n"/>
      <c r="I183" s="6" t="n"/>
      <c r="J183" s="7" t="n"/>
      <c r="K183" s="6" t="n"/>
      <c r="L183" s="8" t="n"/>
      <c r="M183" s="8" t="n"/>
      <c r="N183" s="9">
        <f>IF(H183="","",H183*M183)</f>
        <v/>
      </c>
      <c r="O183" s="8" t="n"/>
      <c r="P183" s="9">
        <f>IF(B183="","",N(L183)+N(N183)+N(O183))</f>
        <v/>
      </c>
      <c r="Q183" s="9">
        <f>IF(B183="","",IF(K183=Setup!$E$4,(N(L183)+N(N183))*Setup!$F$5,IF(K183=Setup!$E$5,N(L183)*Setup!$F$7,N(N183)*Setup!$F$9))+N(O183)*Setup!$F$11)</f>
        <v/>
      </c>
      <c r="R183" s="9">
        <f>IF(B183="","",P183+Q183)</f>
        <v/>
      </c>
      <c r="S183" s="9">
        <f>IF(A183="","",SUMIFS(Payments!$C$4:$C$1000,Payments!$A$4:$A$1000,A183))</f>
        <v/>
      </c>
      <c r="T183" s="9">
        <f>IF(B183="","",R183-S183)</f>
        <v/>
      </c>
      <c r="U183" s="10">
        <f>IF(OR(B183="",I183="Cancelled"),"",IF(OR(COUNTIFS($B$4:$B$303,B183,$D$4:$D$303,D183,$C$4:$C$303,C183,$I$4:$I$303,"&lt;&gt;Cancelled")&gt;1,AND(C183="Full day",COUNTIFS($B$4:$B$303,B183,$D$4:$D$303,D183,$I$4:$I$303,"&lt;&gt;Cancelled")&gt;1),AND(C183&lt;&gt;"Full day",COUNTIFS($B$4:$B$303,B183,$D$4:$D$303,D183,$C$4:$C$303,"Full day",$I$4:$I$303,"&lt;&gt;Cancelled")&gt;0)),"CLASH","OK"))</f>
        <v/>
      </c>
      <c r="V183" s="10">
        <f>IF(I183&lt;&gt;"Tentative hold","",IF(J183="","Add hold date",IF(TODAY()&gt;J183+Setup!$F$13,"HOLD EXPIRED: release","Hold live")))</f>
        <v/>
      </c>
      <c r="W183" s="6" t="n"/>
      <c r="X183" s="10">
        <f>IF(OR(B183="",I183="Cancelled"),"",TEXT(B183,"0")&amp;"|"&amp;D183)</f>
        <v/>
      </c>
    </row>
    <row r="184">
      <c r="A184" s="6" t="n"/>
      <c r="B184" s="7" t="n"/>
      <c r="C184" s="6" t="n"/>
      <c r="D184" s="6" t="n"/>
      <c r="E184" s="6" t="n"/>
      <c r="F184" s="6" t="n"/>
      <c r="G184" s="6" t="n"/>
      <c r="H184" s="6" t="n"/>
      <c r="I184" s="6" t="n"/>
      <c r="J184" s="7" t="n"/>
      <c r="K184" s="6" t="n"/>
      <c r="L184" s="8" t="n"/>
      <c r="M184" s="8" t="n"/>
      <c r="N184" s="9">
        <f>IF(H184="","",H184*M184)</f>
        <v/>
      </c>
      <c r="O184" s="8" t="n"/>
      <c r="P184" s="9">
        <f>IF(B184="","",N(L184)+N(N184)+N(O184))</f>
        <v/>
      </c>
      <c r="Q184" s="9">
        <f>IF(B184="","",IF(K184=Setup!$E$4,(N(L184)+N(N184))*Setup!$F$5,IF(K184=Setup!$E$5,N(L184)*Setup!$F$7,N(N184)*Setup!$F$9))+N(O184)*Setup!$F$11)</f>
        <v/>
      </c>
      <c r="R184" s="9">
        <f>IF(B184="","",P184+Q184)</f>
        <v/>
      </c>
      <c r="S184" s="9">
        <f>IF(A184="","",SUMIFS(Payments!$C$4:$C$1000,Payments!$A$4:$A$1000,A184))</f>
        <v/>
      </c>
      <c r="T184" s="9">
        <f>IF(B184="","",R184-S184)</f>
        <v/>
      </c>
      <c r="U184" s="10">
        <f>IF(OR(B184="",I184="Cancelled"),"",IF(OR(COUNTIFS($B$4:$B$303,B184,$D$4:$D$303,D184,$C$4:$C$303,C184,$I$4:$I$303,"&lt;&gt;Cancelled")&gt;1,AND(C184="Full day",COUNTIFS($B$4:$B$303,B184,$D$4:$D$303,D184,$I$4:$I$303,"&lt;&gt;Cancelled")&gt;1),AND(C184&lt;&gt;"Full day",COUNTIFS($B$4:$B$303,B184,$D$4:$D$303,D184,$C$4:$C$303,"Full day",$I$4:$I$303,"&lt;&gt;Cancelled")&gt;0)),"CLASH","OK"))</f>
        <v/>
      </c>
      <c r="V184" s="10">
        <f>IF(I184&lt;&gt;"Tentative hold","",IF(J184="","Add hold date",IF(TODAY()&gt;J184+Setup!$F$13,"HOLD EXPIRED: release","Hold live")))</f>
        <v/>
      </c>
      <c r="W184" s="6" t="n"/>
      <c r="X184" s="10">
        <f>IF(OR(B184="",I184="Cancelled"),"",TEXT(B184,"0")&amp;"|"&amp;D184)</f>
        <v/>
      </c>
    </row>
    <row r="185">
      <c r="A185" s="6" t="n"/>
      <c r="B185" s="7" t="n"/>
      <c r="C185" s="6" t="n"/>
      <c r="D185" s="6" t="n"/>
      <c r="E185" s="6" t="n"/>
      <c r="F185" s="6" t="n"/>
      <c r="G185" s="6" t="n"/>
      <c r="H185" s="6" t="n"/>
      <c r="I185" s="6" t="n"/>
      <c r="J185" s="7" t="n"/>
      <c r="K185" s="6" t="n"/>
      <c r="L185" s="8" t="n"/>
      <c r="M185" s="8" t="n"/>
      <c r="N185" s="9">
        <f>IF(H185="","",H185*M185)</f>
        <v/>
      </c>
      <c r="O185" s="8" t="n"/>
      <c r="P185" s="9">
        <f>IF(B185="","",N(L185)+N(N185)+N(O185))</f>
        <v/>
      </c>
      <c r="Q185" s="9">
        <f>IF(B185="","",IF(K185=Setup!$E$4,(N(L185)+N(N185))*Setup!$F$5,IF(K185=Setup!$E$5,N(L185)*Setup!$F$7,N(N185)*Setup!$F$9))+N(O185)*Setup!$F$11)</f>
        <v/>
      </c>
      <c r="R185" s="9">
        <f>IF(B185="","",P185+Q185)</f>
        <v/>
      </c>
      <c r="S185" s="9">
        <f>IF(A185="","",SUMIFS(Payments!$C$4:$C$1000,Payments!$A$4:$A$1000,A185))</f>
        <v/>
      </c>
      <c r="T185" s="9">
        <f>IF(B185="","",R185-S185)</f>
        <v/>
      </c>
      <c r="U185" s="10">
        <f>IF(OR(B185="",I185="Cancelled"),"",IF(OR(COUNTIFS($B$4:$B$303,B185,$D$4:$D$303,D185,$C$4:$C$303,C185,$I$4:$I$303,"&lt;&gt;Cancelled")&gt;1,AND(C185="Full day",COUNTIFS($B$4:$B$303,B185,$D$4:$D$303,D185,$I$4:$I$303,"&lt;&gt;Cancelled")&gt;1),AND(C185&lt;&gt;"Full day",COUNTIFS($B$4:$B$303,B185,$D$4:$D$303,D185,$C$4:$C$303,"Full day",$I$4:$I$303,"&lt;&gt;Cancelled")&gt;0)),"CLASH","OK"))</f>
        <v/>
      </c>
      <c r="V185" s="10">
        <f>IF(I185&lt;&gt;"Tentative hold","",IF(J185="","Add hold date",IF(TODAY()&gt;J185+Setup!$F$13,"HOLD EXPIRED: release","Hold live")))</f>
        <v/>
      </c>
      <c r="W185" s="6" t="n"/>
      <c r="X185" s="10">
        <f>IF(OR(B185="",I185="Cancelled"),"",TEXT(B185,"0")&amp;"|"&amp;D185)</f>
        <v/>
      </c>
    </row>
    <row r="186">
      <c r="A186" s="6" t="n"/>
      <c r="B186" s="7" t="n"/>
      <c r="C186" s="6" t="n"/>
      <c r="D186" s="6" t="n"/>
      <c r="E186" s="6" t="n"/>
      <c r="F186" s="6" t="n"/>
      <c r="G186" s="6" t="n"/>
      <c r="H186" s="6" t="n"/>
      <c r="I186" s="6" t="n"/>
      <c r="J186" s="7" t="n"/>
      <c r="K186" s="6" t="n"/>
      <c r="L186" s="8" t="n"/>
      <c r="M186" s="8" t="n"/>
      <c r="N186" s="9">
        <f>IF(H186="","",H186*M186)</f>
        <v/>
      </c>
      <c r="O186" s="8" t="n"/>
      <c r="P186" s="9">
        <f>IF(B186="","",N(L186)+N(N186)+N(O186))</f>
        <v/>
      </c>
      <c r="Q186" s="9">
        <f>IF(B186="","",IF(K186=Setup!$E$4,(N(L186)+N(N186))*Setup!$F$5,IF(K186=Setup!$E$5,N(L186)*Setup!$F$7,N(N186)*Setup!$F$9))+N(O186)*Setup!$F$11)</f>
        <v/>
      </c>
      <c r="R186" s="9">
        <f>IF(B186="","",P186+Q186)</f>
        <v/>
      </c>
      <c r="S186" s="9">
        <f>IF(A186="","",SUMIFS(Payments!$C$4:$C$1000,Payments!$A$4:$A$1000,A186))</f>
        <v/>
      </c>
      <c r="T186" s="9">
        <f>IF(B186="","",R186-S186)</f>
        <v/>
      </c>
      <c r="U186" s="10">
        <f>IF(OR(B186="",I186="Cancelled"),"",IF(OR(COUNTIFS($B$4:$B$303,B186,$D$4:$D$303,D186,$C$4:$C$303,C186,$I$4:$I$303,"&lt;&gt;Cancelled")&gt;1,AND(C186="Full day",COUNTIFS($B$4:$B$303,B186,$D$4:$D$303,D186,$I$4:$I$303,"&lt;&gt;Cancelled")&gt;1),AND(C186&lt;&gt;"Full day",COUNTIFS($B$4:$B$303,B186,$D$4:$D$303,D186,$C$4:$C$303,"Full day",$I$4:$I$303,"&lt;&gt;Cancelled")&gt;0)),"CLASH","OK"))</f>
        <v/>
      </c>
      <c r="V186" s="10">
        <f>IF(I186&lt;&gt;"Tentative hold","",IF(J186="","Add hold date",IF(TODAY()&gt;J186+Setup!$F$13,"HOLD EXPIRED: release","Hold live")))</f>
        <v/>
      </c>
      <c r="W186" s="6" t="n"/>
      <c r="X186" s="10">
        <f>IF(OR(B186="",I186="Cancelled"),"",TEXT(B186,"0")&amp;"|"&amp;D186)</f>
        <v/>
      </c>
    </row>
    <row r="187">
      <c r="A187" s="6" t="n"/>
      <c r="B187" s="7" t="n"/>
      <c r="C187" s="6" t="n"/>
      <c r="D187" s="6" t="n"/>
      <c r="E187" s="6" t="n"/>
      <c r="F187" s="6" t="n"/>
      <c r="G187" s="6" t="n"/>
      <c r="H187" s="6" t="n"/>
      <c r="I187" s="6" t="n"/>
      <c r="J187" s="7" t="n"/>
      <c r="K187" s="6" t="n"/>
      <c r="L187" s="8" t="n"/>
      <c r="M187" s="8" t="n"/>
      <c r="N187" s="9">
        <f>IF(H187="","",H187*M187)</f>
        <v/>
      </c>
      <c r="O187" s="8" t="n"/>
      <c r="P187" s="9">
        <f>IF(B187="","",N(L187)+N(N187)+N(O187))</f>
        <v/>
      </c>
      <c r="Q187" s="9">
        <f>IF(B187="","",IF(K187=Setup!$E$4,(N(L187)+N(N187))*Setup!$F$5,IF(K187=Setup!$E$5,N(L187)*Setup!$F$7,N(N187)*Setup!$F$9))+N(O187)*Setup!$F$11)</f>
        <v/>
      </c>
      <c r="R187" s="9">
        <f>IF(B187="","",P187+Q187)</f>
        <v/>
      </c>
      <c r="S187" s="9">
        <f>IF(A187="","",SUMIFS(Payments!$C$4:$C$1000,Payments!$A$4:$A$1000,A187))</f>
        <v/>
      </c>
      <c r="T187" s="9">
        <f>IF(B187="","",R187-S187)</f>
        <v/>
      </c>
      <c r="U187" s="10">
        <f>IF(OR(B187="",I187="Cancelled"),"",IF(OR(COUNTIFS($B$4:$B$303,B187,$D$4:$D$303,D187,$C$4:$C$303,C187,$I$4:$I$303,"&lt;&gt;Cancelled")&gt;1,AND(C187="Full day",COUNTIFS($B$4:$B$303,B187,$D$4:$D$303,D187,$I$4:$I$303,"&lt;&gt;Cancelled")&gt;1),AND(C187&lt;&gt;"Full day",COUNTIFS($B$4:$B$303,B187,$D$4:$D$303,D187,$C$4:$C$303,"Full day",$I$4:$I$303,"&lt;&gt;Cancelled")&gt;0)),"CLASH","OK"))</f>
        <v/>
      </c>
      <c r="V187" s="10">
        <f>IF(I187&lt;&gt;"Tentative hold","",IF(J187="","Add hold date",IF(TODAY()&gt;J187+Setup!$F$13,"HOLD EXPIRED: release","Hold live")))</f>
        <v/>
      </c>
      <c r="W187" s="6" t="n"/>
      <c r="X187" s="10">
        <f>IF(OR(B187="",I187="Cancelled"),"",TEXT(B187,"0")&amp;"|"&amp;D187)</f>
        <v/>
      </c>
    </row>
    <row r="188">
      <c r="A188" s="6" t="n"/>
      <c r="B188" s="7" t="n"/>
      <c r="C188" s="6" t="n"/>
      <c r="D188" s="6" t="n"/>
      <c r="E188" s="6" t="n"/>
      <c r="F188" s="6" t="n"/>
      <c r="G188" s="6" t="n"/>
      <c r="H188" s="6" t="n"/>
      <c r="I188" s="6" t="n"/>
      <c r="J188" s="7" t="n"/>
      <c r="K188" s="6" t="n"/>
      <c r="L188" s="8" t="n"/>
      <c r="M188" s="8" t="n"/>
      <c r="N188" s="9">
        <f>IF(H188="","",H188*M188)</f>
        <v/>
      </c>
      <c r="O188" s="8" t="n"/>
      <c r="P188" s="9">
        <f>IF(B188="","",N(L188)+N(N188)+N(O188))</f>
        <v/>
      </c>
      <c r="Q188" s="9">
        <f>IF(B188="","",IF(K188=Setup!$E$4,(N(L188)+N(N188))*Setup!$F$5,IF(K188=Setup!$E$5,N(L188)*Setup!$F$7,N(N188)*Setup!$F$9))+N(O188)*Setup!$F$11)</f>
        <v/>
      </c>
      <c r="R188" s="9">
        <f>IF(B188="","",P188+Q188)</f>
        <v/>
      </c>
      <c r="S188" s="9">
        <f>IF(A188="","",SUMIFS(Payments!$C$4:$C$1000,Payments!$A$4:$A$1000,A188))</f>
        <v/>
      </c>
      <c r="T188" s="9">
        <f>IF(B188="","",R188-S188)</f>
        <v/>
      </c>
      <c r="U188" s="10">
        <f>IF(OR(B188="",I188="Cancelled"),"",IF(OR(COUNTIFS($B$4:$B$303,B188,$D$4:$D$303,D188,$C$4:$C$303,C188,$I$4:$I$303,"&lt;&gt;Cancelled")&gt;1,AND(C188="Full day",COUNTIFS($B$4:$B$303,B188,$D$4:$D$303,D188,$I$4:$I$303,"&lt;&gt;Cancelled")&gt;1),AND(C188&lt;&gt;"Full day",COUNTIFS($B$4:$B$303,B188,$D$4:$D$303,D188,$C$4:$C$303,"Full day",$I$4:$I$303,"&lt;&gt;Cancelled")&gt;0)),"CLASH","OK"))</f>
        <v/>
      </c>
      <c r="V188" s="10">
        <f>IF(I188&lt;&gt;"Tentative hold","",IF(J188="","Add hold date",IF(TODAY()&gt;J188+Setup!$F$13,"HOLD EXPIRED: release","Hold live")))</f>
        <v/>
      </c>
      <c r="W188" s="6" t="n"/>
      <c r="X188" s="10">
        <f>IF(OR(B188="",I188="Cancelled"),"",TEXT(B188,"0")&amp;"|"&amp;D188)</f>
        <v/>
      </c>
    </row>
    <row r="189">
      <c r="A189" s="6" t="n"/>
      <c r="B189" s="7" t="n"/>
      <c r="C189" s="6" t="n"/>
      <c r="D189" s="6" t="n"/>
      <c r="E189" s="6" t="n"/>
      <c r="F189" s="6" t="n"/>
      <c r="G189" s="6" t="n"/>
      <c r="H189" s="6" t="n"/>
      <c r="I189" s="6" t="n"/>
      <c r="J189" s="7" t="n"/>
      <c r="K189" s="6" t="n"/>
      <c r="L189" s="8" t="n"/>
      <c r="M189" s="8" t="n"/>
      <c r="N189" s="9">
        <f>IF(H189="","",H189*M189)</f>
        <v/>
      </c>
      <c r="O189" s="8" t="n"/>
      <c r="P189" s="9">
        <f>IF(B189="","",N(L189)+N(N189)+N(O189))</f>
        <v/>
      </c>
      <c r="Q189" s="9">
        <f>IF(B189="","",IF(K189=Setup!$E$4,(N(L189)+N(N189))*Setup!$F$5,IF(K189=Setup!$E$5,N(L189)*Setup!$F$7,N(N189)*Setup!$F$9))+N(O189)*Setup!$F$11)</f>
        <v/>
      </c>
      <c r="R189" s="9">
        <f>IF(B189="","",P189+Q189)</f>
        <v/>
      </c>
      <c r="S189" s="9">
        <f>IF(A189="","",SUMIFS(Payments!$C$4:$C$1000,Payments!$A$4:$A$1000,A189))</f>
        <v/>
      </c>
      <c r="T189" s="9">
        <f>IF(B189="","",R189-S189)</f>
        <v/>
      </c>
      <c r="U189" s="10">
        <f>IF(OR(B189="",I189="Cancelled"),"",IF(OR(COUNTIFS($B$4:$B$303,B189,$D$4:$D$303,D189,$C$4:$C$303,C189,$I$4:$I$303,"&lt;&gt;Cancelled")&gt;1,AND(C189="Full day",COUNTIFS($B$4:$B$303,B189,$D$4:$D$303,D189,$I$4:$I$303,"&lt;&gt;Cancelled")&gt;1),AND(C189&lt;&gt;"Full day",COUNTIFS($B$4:$B$303,B189,$D$4:$D$303,D189,$C$4:$C$303,"Full day",$I$4:$I$303,"&lt;&gt;Cancelled")&gt;0)),"CLASH","OK"))</f>
        <v/>
      </c>
      <c r="V189" s="10">
        <f>IF(I189&lt;&gt;"Tentative hold","",IF(J189="","Add hold date",IF(TODAY()&gt;J189+Setup!$F$13,"HOLD EXPIRED: release","Hold live")))</f>
        <v/>
      </c>
      <c r="W189" s="6" t="n"/>
      <c r="X189" s="10">
        <f>IF(OR(B189="",I189="Cancelled"),"",TEXT(B189,"0")&amp;"|"&amp;D189)</f>
        <v/>
      </c>
    </row>
    <row r="190">
      <c r="A190" s="6" t="n"/>
      <c r="B190" s="7" t="n"/>
      <c r="C190" s="6" t="n"/>
      <c r="D190" s="6" t="n"/>
      <c r="E190" s="6" t="n"/>
      <c r="F190" s="6" t="n"/>
      <c r="G190" s="6" t="n"/>
      <c r="H190" s="6" t="n"/>
      <c r="I190" s="6" t="n"/>
      <c r="J190" s="7" t="n"/>
      <c r="K190" s="6" t="n"/>
      <c r="L190" s="8" t="n"/>
      <c r="M190" s="8" t="n"/>
      <c r="N190" s="9">
        <f>IF(H190="","",H190*M190)</f>
        <v/>
      </c>
      <c r="O190" s="8" t="n"/>
      <c r="P190" s="9">
        <f>IF(B190="","",N(L190)+N(N190)+N(O190))</f>
        <v/>
      </c>
      <c r="Q190" s="9">
        <f>IF(B190="","",IF(K190=Setup!$E$4,(N(L190)+N(N190))*Setup!$F$5,IF(K190=Setup!$E$5,N(L190)*Setup!$F$7,N(N190)*Setup!$F$9))+N(O190)*Setup!$F$11)</f>
        <v/>
      </c>
      <c r="R190" s="9">
        <f>IF(B190="","",P190+Q190)</f>
        <v/>
      </c>
      <c r="S190" s="9">
        <f>IF(A190="","",SUMIFS(Payments!$C$4:$C$1000,Payments!$A$4:$A$1000,A190))</f>
        <v/>
      </c>
      <c r="T190" s="9">
        <f>IF(B190="","",R190-S190)</f>
        <v/>
      </c>
      <c r="U190" s="10">
        <f>IF(OR(B190="",I190="Cancelled"),"",IF(OR(COUNTIFS($B$4:$B$303,B190,$D$4:$D$303,D190,$C$4:$C$303,C190,$I$4:$I$303,"&lt;&gt;Cancelled")&gt;1,AND(C190="Full day",COUNTIFS($B$4:$B$303,B190,$D$4:$D$303,D190,$I$4:$I$303,"&lt;&gt;Cancelled")&gt;1),AND(C190&lt;&gt;"Full day",COUNTIFS($B$4:$B$303,B190,$D$4:$D$303,D190,$C$4:$C$303,"Full day",$I$4:$I$303,"&lt;&gt;Cancelled")&gt;0)),"CLASH","OK"))</f>
        <v/>
      </c>
      <c r="V190" s="10">
        <f>IF(I190&lt;&gt;"Tentative hold","",IF(J190="","Add hold date",IF(TODAY()&gt;J190+Setup!$F$13,"HOLD EXPIRED: release","Hold live")))</f>
        <v/>
      </c>
      <c r="W190" s="6" t="n"/>
      <c r="X190" s="10">
        <f>IF(OR(B190="",I190="Cancelled"),"",TEXT(B190,"0")&amp;"|"&amp;D190)</f>
        <v/>
      </c>
    </row>
    <row r="191">
      <c r="A191" s="6" t="n"/>
      <c r="B191" s="7" t="n"/>
      <c r="C191" s="6" t="n"/>
      <c r="D191" s="6" t="n"/>
      <c r="E191" s="6" t="n"/>
      <c r="F191" s="6" t="n"/>
      <c r="G191" s="6" t="n"/>
      <c r="H191" s="6" t="n"/>
      <c r="I191" s="6" t="n"/>
      <c r="J191" s="7" t="n"/>
      <c r="K191" s="6" t="n"/>
      <c r="L191" s="8" t="n"/>
      <c r="M191" s="8" t="n"/>
      <c r="N191" s="9">
        <f>IF(H191="","",H191*M191)</f>
        <v/>
      </c>
      <c r="O191" s="8" t="n"/>
      <c r="P191" s="9">
        <f>IF(B191="","",N(L191)+N(N191)+N(O191))</f>
        <v/>
      </c>
      <c r="Q191" s="9">
        <f>IF(B191="","",IF(K191=Setup!$E$4,(N(L191)+N(N191))*Setup!$F$5,IF(K191=Setup!$E$5,N(L191)*Setup!$F$7,N(N191)*Setup!$F$9))+N(O191)*Setup!$F$11)</f>
        <v/>
      </c>
      <c r="R191" s="9">
        <f>IF(B191="","",P191+Q191)</f>
        <v/>
      </c>
      <c r="S191" s="9">
        <f>IF(A191="","",SUMIFS(Payments!$C$4:$C$1000,Payments!$A$4:$A$1000,A191))</f>
        <v/>
      </c>
      <c r="T191" s="9">
        <f>IF(B191="","",R191-S191)</f>
        <v/>
      </c>
      <c r="U191" s="10">
        <f>IF(OR(B191="",I191="Cancelled"),"",IF(OR(COUNTIFS($B$4:$B$303,B191,$D$4:$D$303,D191,$C$4:$C$303,C191,$I$4:$I$303,"&lt;&gt;Cancelled")&gt;1,AND(C191="Full day",COUNTIFS($B$4:$B$303,B191,$D$4:$D$303,D191,$I$4:$I$303,"&lt;&gt;Cancelled")&gt;1),AND(C191&lt;&gt;"Full day",COUNTIFS($B$4:$B$303,B191,$D$4:$D$303,D191,$C$4:$C$303,"Full day",$I$4:$I$303,"&lt;&gt;Cancelled")&gt;0)),"CLASH","OK"))</f>
        <v/>
      </c>
      <c r="V191" s="10">
        <f>IF(I191&lt;&gt;"Tentative hold","",IF(J191="","Add hold date",IF(TODAY()&gt;J191+Setup!$F$13,"HOLD EXPIRED: release","Hold live")))</f>
        <v/>
      </c>
      <c r="W191" s="6" t="n"/>
      <c r="X191" s="10">
        <f>IF(OR(B191="",I191="Cancelled"),"",TEXT(B191,"0")&amp;"|"&amp;D191)</f>
        <v/>
      </c>
    </row>
    <row r="192">
      <c r="A192" s="6" t="n"/>
      <c r="B192" s="7" t="n"/>
      <c r="C192" s="6" t="n"/>
      <c r="D192" s="6" t="n"/>
      <c r="E192" s="6" t="n"/>
      <c r="F192" s="6" t="n"/>
      <c r="G192" s="6" t="n"/>
      <c r="H192" s="6" t="n"/>
      <c r="I192" s="6" t="n"/>
      <c r="J192" s="7" t="n"/>
      <c r="K192" s="6" t="n"/>
      <c r="L192" s="8" t="n"/>
      <c r="M192" s="8" t="n"/>
      <c r="N192" s="9">
        <f>IF(H192="","",H192*M192)</f>
        <v/>
      </c>
      <c r="O192" s="8" t="n"/>
      <c r="P192" s="9">
        <f>IF(B192="","",N(L192)+N(N192)+N(O192))</f>
        <v/>
      </c>
      <c r="Q192" s="9">
        <f>IF(B192="","",IF(K192=Setup!$E$4,(N(L192)+N(N192))*Setup!$F$5,IF(K192=Setup!$E$5,N(L192)*Setup!$F$7,N(N192)*Setup!$F$9))+N(O192)*Setup!$F$11)</f>
        <v/>
      </c>
      <c r="R192" s="9">
        <f>IF(B192="","",P192+Q192)</f>
        <v/>
      </c>
      <c r="S192" s="9">
        <f>IF(A192="","",SUMIFS(Payments!$C$4:$C$1000,Payments!$A$4:$A$1000,A192))</f>
        <v/>
      </c>
      <c r="T192" s="9">
        <f>IF(B192="","",R192-S192)</f>
        <v/>
      </c>
      <c r="U192" s="10">
        <f>IF(OR(B192="",I192="Cancelled"),"",IF(OR(COUNTIFS($B$4:$B$303,B192,$D$4:$D$303,D192,$C$4:$C$303,C192,$I$4:$I$303,"&lt;&gt;Cancelled")&gt;1,AND(C192="Full day",COUNTIFS($B$4:$B$303,B192,$D$4:$D$303,D192,$I$4:$I$303,"&lt;&gt;Cancelled")&gt;1),AND(C192&lt;&gt;"Full day",COUNTIFS($B$4:$B$303,B192,$D$4:$D$303,D192,$C$4:$C$303,"Full day",$I$4:$I$303,"&lt;&gt;Cancelled")&gt;0)),"CLASH","OK"))</f>
        <v/>
      </c>
      <c r="V192" s="10">
        <f>IF(I192&lt;&gt;"Tentative hold","",IF(J192="","Add hold date",IF(TODAY()&gt;J192+Setup!$F$13,"HOLD EXPIRED: release","Hold live")))</f>
        <v/>
      </c>
      <c r="W192" s="6" t="n"/>
      <c r="X192" s="10">
        <f>IF(OR(B192="",I192="Cancelled"),"",TEXT(B192,"0")&amp;"|"&amp;D192)</f>
        <v/>
      </c>
    </row>
    <row r="193">
      <c r="A193" s="6" t="n"/>
      <c r="B193" s="7" t="n"/>
      <c r="C193" s="6" t="n"/>
      <c r="D193" s="6" t="n"/>
      <c r="E193" s="6" t="n"/>
      <c r="F193" s="6" t="n"/>
      <c r="G193" s="6" t="n"/>
      <c r="H193" s="6" t="n"/>
      <c r="I193" s="6" t="n"/>
      <c r="J193" s="7" t="n"/>
      <c r="K193" s="6" t="n"/>
      <c r="L193" s="8" t="n"/>
      <c r="M193" s="8" t="n"/>
      <c r="N193" s="9">
        <f>IF(H193="","",H193*M193)</f>
        <v/>
      </c>
      <c r="O193" s="8" t="n"/>
      <c r="P193" s="9">
        <f>IF(B193="","",N(L193)+N(N193)+N(O193))</f>
        <v/>
      </c>
      <c r="Q193" s="9">
        <f>IF(B193="","",IF(K193=Setup!$E$4,(N(L193)+N(N193))*Setup!$F$5,IF(K193=Setup!$E$5,N(L193)*Setup!$F$7,N(N193)*Setup!$F$9))+N(O193)*Setup!$F$11)</f>
        <v/>
      </c>
      <c r="R193" s="9">
        <f>IF(B193="","",P193+Q193)</f>
        <v/>
      </c>
      <c r="S193" s="9">
        <f>IF(A193="","",SUMIFS(Payments!$C$4:$C$1000,Payments!$A$4:$A$1000,A193))</f>
        <v/>
      </c>
      <c r="T193" s="9">
        <f>IF(B193="","",R193-S193)</f>
        <v/>
      </c>
      <c r="U193" s="10">
        <f>IF(OR(B193="",I193="Cancelled"),"",IF(OR(COUNTIFS($B$4:$B$303,B193,$D$4:$D$303,D193,$C$4:$C$303,C193,$I$4:$I$303,"&lt;&gt;Cancelled")&gt;1,AND(C193="Full day",COUNTIFS($B$4:$B$303,B193,$D$4:$D$303,D193,$I$4:$I$303,"&lt;&gt;Cancelled")&gt;1),AND(C193&lt;&gt;"Full day",COUNTIFS($B$4:$B$303,B193,$D$4:$D$303,D193,$C$4:$C$303,"Full day",$I$4:$I$303,"&lt;&gt;Cancelled")&gt;0)),"CLASH","OK"))</f>
        <v/>
      </c>
      <c r="V193" s="10">
        <f>IF(I193&lt;&gt;"Tentative hold","",IF(J193="","Add hold date",IF(TODAY()&gt;J193+Setup!$F$13,"HOLD EXPIRED: release","Hold live")))</f>
        <v/>
      </c>
      <c r="W193" s="6" t="n"/>
      <c r="X193" s="10">
        <f>IF(OR(B193="",I193="Cancelled"),"",TEXT(B193,"0")&amp;"|"&amp;D193)</f>
        <v/>
      </c>
    </row>
    <row r="194">
      <c r="A194" s="6" t="n"/>
      <c r="B194" s="7" t="n"/>
      <c r="C194" s="6" t="n"/>
      <c r="D194" s="6" t="n"/>
      <c r="E194" s="6" t="n"/>
      <c r="F194" s="6" t="n"/>
      <c r="G194" s="6" t="n"/>
      <c r="H194" s="6" t="n"/>
      <c r="I194" s="6" t="n"/>
      <c r="J194" s="7" t="n"/>
      <c r="K194" s="6" t="n"/>
      <c r="L194" s="8" t="n"/>
      <c r="M194" s="8" t="n"/>
      <c r="N194" s="9">
        <f>IF(H194="","",H194*M194)</f>
        <v/>
      </c>
      <c r="O194" s="8" t="n"/>
      <c r="P194" s="9">
        <f>IF(B194="","",N(L194)+N(N194)+N(O194))</f>
        <v/>
      </c>
      <c r="Q194" s="9">
        <f>IF(B194="","",IF(K194=Setup!$E$4,(N(L194)+N(N194))*Setup!$F$5,IF(K194=Setup!$E$5,N(L194)*Setup!$F$7,N(N194)*Setup!$F$9))+N(O194)*Setup!$F$11)</f>
        <v/>
      </c>
      <c r="R194" s="9">
        <f>IF(B194="","",P194+Q194)</f>
        <v/>
      </c>
      <c r="S194" s="9">
        <f>IF(A194="","",SUMIFS(Payments!$C$4:$C$1000,Payments!$A$4:$A$1000,A194))</f>
        <v/>
      </c>
      <c r="T194" s="9">
        <f>IF(B194="","",R194-S194)</f>
        <v/>
      </c>
      <c r="U194" s="10">
        <f>IF(OR(B194="",I194="Cancelled"),"",IF(OR(COUNTIFS($B$4:$B$303,B194,$D$4:$D$303,D194,$C$4:$C$303,C194,$I$4:$I$303,"&lt;&gt;Cancelled")&gt;1,AND(C194="Full day",COUNTIFS($B$4:$B$303,B194,$D$4:$D$303,D194,$I$4:$I$303,"&lt;&gt;Cancelled")&gt;1),AND(C194&lt;&gt;"Full day",COUNTIFS($B$4:$B$303,B194,$D$4:$D$303,D194,$C$4:$C$303,"Full day",$I$4:$I$303,"&lt;&gt;Cancelled")&gt;0)),"CLASH","OK"))</f>
        <v/>
      </c>
      <c r="V194" s="10">
        <f>IF(I194&lt;&gt;"Tentative hold","",IF(J194="","Add hold date",IF(TODAY()&gt;J194+Setup!$F$13,"HOLD EXPIRED: release","Hold live")))</f>
        <v/>
      </c>
      <c r="W194" s="6" t="n"/>
      <c r="X194" s="10">
        <f>IF(OR(B194="",I194="Cancelled"),"",TEXT(B194,"0")&amp;"|"&amp;D194)</f>
        <v/>
      </c>
    </row>
    <row r="195">
      <c r="A195" s="6" t="n"/>
      <c r="B195" s="7" t="n"/>
      <c r="C195" s="6" t="n"/>
      <c r="D195" s="6" t="n"/>
      <c r="E195" s="6" t="n"/>
      <c r="F195" s="6" t="n"/>
      <c r="G195" s="6" t="n"/>
      <c r="H195" s="6" t="n"/>
      <c r="I195" s="6" t="n"/>
      <c r="J195" s="7" t="n"/>
      <c r="K195" s="6" t="n"/>
      <c r="L195" s="8" t="n"/>
      <c r="M195" s="8" t="n"/>
      <c r="N195" s="9">
        <f>IF(H195="","",H195*M195)</f>
        <v/>
      </c>
      <c r="O195" s="8" t="n"/>
      <c r="P195" s="9">
        <f>IF(B195="","",N(L195)+N(N195)+N(O195))</f>
        <v/>
      </c>
      <c r="Q195" s="9">
        <f>IF(B195="","",IF(K195=Setup!$E$4,(N(L195)+N(N195))*Setup!$F$5,IF(K195=Setup!$E$5,N(L195)*Setup!$F$7,N(N195)*Setup!$F$9))+N(O195)*Setup!$F$11)</f>
        <v/>
      </c>
      <c r="R195" s="9">
        <f>IF(B195="","",P195+Q195)</f>
        <v/>
      </c>
      <c r="S195" s="9">
        <f>IF(A195="","",SUMIFS(Payments!$C$4:$C$1000,Payments!$A$4:$A$1000,A195))</f>
        <v/>
      </c>
      <c r="T195" s="9">
        <f>IF(B195="","",R195-S195)</f>
        <v/>
      </c>
      <c r="U195" s="10">
        <f>IF(OR(B195="",I195="Cancelled"),"",IF(OR(COUNTIFS($B$4:$B$303,B195,$D$4:$D$303,D195,$C$4:$C$303,C195,$I$4:$I$303,"&lt;&gt;Cancelled")&gt;1,AND(C195="Full day",COUNTIFS($B$4:$B$303,B195,$D$4:$D$303,D195,$I$4:$I$303,"&lt;&gt;Cancelled")&gt;1),AND(C195&lt;&gt;"Full day",COUNTIFS($B$4:$B$303,B195,$D$4:$D$303,D195,$C$4:$C$303,"Full day",$I$4:$I$303,"&lt;&gt;Cancelled")&gt;0)),"CLASH","OK"))</f>
        <v/>
      </c>
      <c r="V195" s="10">
        <f>IF(I195&lt;&gt;"Tentative hold","",IF(J195="","Add hold date",IF(TODAY()&gt;J195+Setup!$F$13,"HOLD EXPIRED: release","Hold live")))</f>
        <v/>
      </c>
      <c r="W195" s="6" t="n"/>
      <c r="X195" s="10">
        <f>IF(OR(B195="",I195="Cancelled"),"",TEXT(B195,"0")&amp;"|"&amp;D195)</f>
        <v/>
      </c>
    </row>
    <row r="196">
      <c r="A196" s="6" t="n"/>
      <c r="B196" s="7" t="n"/>
      <c r="C196" s="6" t="n"/>
      <c r="D196" s="6" t="n"/>
      <c r="E196" s="6" t="n"/>
      <c r="F196" s="6" t="n"/>
      <c r="G196" s="6" t="n"/>
      <c r="H196" s="6" t="n"/>
      <c r="I196" s="6" t="n"/>
      <c r="J196" s="7" t="n"/>
      <c r="K196" s="6" t="n"/>
      <c r="L196" s="8" t="n"/>
      <c r="M196" s="8" t="n"/>
      <c r="N196" s="9">
        <f>IF(H196="","",H196*M196)</f>
        <v/>
      </c>
      <c r="O196" s="8" t="n"/>
      <c r="P196" s="9">
        <f>IF(B196="","",N(L196)+N(N196)+N(O196))</f>
        <v/>
      </c>
      <c r="Q196" s="9">
        <f>IF(B196="","",IF(K196=Setup!$E$4,(N(L196)+N(N196))*Setup!$F$5,IF(K196=Setup!$E$5,N(L196)*Setup!$F$7,N(N196)*Setup!$F$9))+N(O196)*Setup!$F$11)</f>
        <v/>
      </c>
      <c r="R196" s="9">
        <f>IF(B196="","",P196+Q196)</f>
        <v/>
      </c>
      <c r="S196" s="9">
        <f>IF(A196="","",SUMIFS(Payments!$C$4:$C$1000,Payments!$A$4:$A$1000,A196))</f>
        <v/>
      </c>
      <c r="T196" s="9">
        <f>IF(B196="","",R196-S196)</f>
        <v/>
      </c>
      <c r="U196" s="10">
        <f>IF(OR(B196="",I196="Cancelled"),"",IF(OR(COUNTIFS($B$4:$B$303,B196,$D$4:$D$303,D196,$C$4:$C$303,C196,$I$4:$I$303,"&lt;&gt;Cancelled")&gt;1,AND(C196="Full day",COUNTIFS($B$4:$B$303,B196,$D$4:$D$303,D196,$I$4:$I$303,"&lt;&gt;Cancelled")&gt;1),AND(C196&lt;&gt;"Full day",COUNTIFS($B$4:$B$303,B196,$D$4:$D$303,D196,$C$4:$C$303,"Full day",$I$4:$I$303,"&lt;&gt;Cancelled")&gt;0)),"CLASH","OK"))</f>
        <v/>
      </c>
      <c r="V196" s="10">
        <f>IF(I196&lt;&gt;"Tentative hold","",IF(J196="","Add hold date",IF(TODAY()&gt;J196+Setup!$F$13,"HOLD EXPIRED: release","Hold live")))</f>
        <v/>
      </c>
      <c r="W196" s="6" t="n"/>
      <c r="X196" s="10">
        <f>IF(OR(B196="",I196="Cancelled"),"",TEXT(B196,"0")&amp;"|"&amp;D196)</f>
        <v/>
      </c>
    </row>
    <row r="197">
      <c r="A197" s="6" t="n"/>
      <c r="B197" s="7" t="n"/>
      <c r="C197" s="6" t="n"/>
      <c r="D197" s="6" t="n"/>
      <c r="E197" s="6" t="n"/>
      <c r="F197" s="6" t="n"/>
      <c r="G197" s="6" t="n"/>
      <c r="H197" s="6" t="n"/>
      <c r="I197" s="6" t="n"/>
      <c r="J197" s="7" t="n"/>
      <c r="K197" s="6" t="n"/>
      <c r="L197" s="8" t="n"/>
      <c r="M197" s="8" t="n"/>
      <c r="N197" s="9">
        <f>IF(H197="","",H197*M197)</f>
        <v/>
      </c>
      <c r="O197" s="8" t="n"/>
      <c r="P197" s="9">
        <f>IF(B197="","",N(L197)+N(N197)+N(O197))</f>
        <v/>
      </c>
      <c r="Q197" s="9">
        <f>IF(B197="","",IF(K197=Setup!$E$4,(N(L197)+N(N197))*Setup!$F$5,IF(K197=Setup!$E$5,N(L197)*Setup!$F$7,N(N197)*Setup!$F$9))+N(O197)*Setup!$F$11)</f>
        <v/>
      </c>
      <c r="R197" s="9">
        <f>IF(B197="","",P197+Q197)</f>
        <v/>
      </c>
      <c r="S197" s="9">
        <f>IF(A197="","",SUMIFS(Payments!$C$4:$C$1000,Payments!$A$4:$A$1000,A197))</f>
        <v/>
      </c>
      <c r="T197" s="9">
        <f>IF(B197="","",R197-S197)</f>
        <v/>
      </c>
      <c r="U197" s="10">
        <f>IF(OR(B197="",I197="Cancelled"),"",IF(OR(COUNTIFS($B$4:$B$303,B197,$D$4:$D$303,D197,$C$4:$C$303,C197,$I$4:$I$303,"&lt;&gt;Cancelled")&gt;1,AND(C197="Full day",COUNTIFS($B$4:$B$303,B197,$D$4:$D$303,D197,$I$4:$I$303,"&lt;&gt;Cancelled")&gt;1),AND(C197&lt;&gt;"Full day",COUNTIFS($B$4:$B$303,B197,$D$4:$D$303,D197,$C$4:$C$303,"Full day",$I$4:$I$303,"&lt;&gt;Cancelled")&gt;0)),"CLASH","OK"))</f>
        <v/>
      </c>
      <c r="V197" s="10">
        <f>IF(I197&lt;&gt;"Tentative hold","",IF(J197="","Add hold date",IF(TODAY()&gt;J197+Setup!$F$13,"HOLD EXPIRED: release","Hold live")))</f>
        <v/>
      </c>
      <c r="W197" s="6" t="n"/>
      <c r="X197" s="10">
        <f>IF(OR(B197="",I197="Cancelled"),"",TEXT(B197,"0")&amp;"|"&amp;D197)</f>
        <v/>
      </c>
    </row>
    <row r="198">
      <c r="A198" s="6" t="n"/>
      <c r="B198" s="7" t="n"/>
      <c r="C198" s="6" t="n"/>
      <c r="D198" s="6" t="n"/>
      <c r="E198" s="6" t="n"/>
      <c r="F198" s="6" t="n"/>
      <c r="G198" s="6" t="n"/>
      <c r="H198" s="6" t="n"/>
      <c r="I198" s="6" t="n"/>
      <c r="J198" s="7" t="n"/>
      <c r="K198" s="6" t="n"/>
      <c r="L198" s="8" t="n"/>
      <c r="M198" s="8" t="n"/>
      <c r="N198" s="9">
        <f>IF(H198="","",H198*M198)</f>
        <v/>
      </c>
      <c r="O198" s="8" t="n"/>
      <c r="P198" s="9">
        <f>IF(B198="","",N(L198)+N(N198)+N(O198))</f>
        <v/>
      </c>
      <c r="Q198" s="9">
        <f>IF(B198="","",IF(K198=Setup!$E$4,(N(L198)+N(N198))*Setup!$F$5,IF(K198=Setup!$E$5,N(L198)*Setup!$F$7,N(N198)*Setup!$F$9))+N(O198)*Setup!$F$11)</f>
        <v/>
      </c>
      <c r="R198" s="9">
        <f>IF(B198="","",P198+Q198)</f>
        <v/>
      </c>
      <c r="S198" s="9">
        <f>IF(A198="","",SUMIFS(Payments!$C$4:$C$1000,Payments!$A$4:$A$1000,A198))</f>
        <v/>
      </c>
      <c r="T198" s="9">
        <f>IF(B198="","",R198-S198)</f>
        <v/>
      </c>
      <c r="U198" s="10">
        <f>IF(OR(B198="",I198="Cancelled"),"",IF(OR(COUNTIFS($B$4:$B$303,B198,$D$4:$D$303,D198,$C$4:$C$303,C198,$I$4:$I$303,"&lt;&gt;Cancelled")&gt;1,AND(C198="Full day",COUNTIFS($B$4:$B$303,B198,$D$4:$D$303,D198,$I$4:$I$303,"&lt;&gt;Cancelled")&gt;1),AND(C198&lt;&gt;"Full day",COUNTIFS($B$4:$B$303,B198,$D$4:$D$303,D198,$C$4:$C$303,"Full day",$I$4:$I$303,"&lt;&gt;Cancelled")&gt;0)),"CLASH","OK"))</f>
        <v/>
      </c>
      <c r="V198" s="10">
        <f>IF(I198&lt;&gt;"Tentative hold","",IF(J198="","Add hold date",IF(TODAY()&gt;J198+Setup!$F$13,"HOLD EXPIRED: release","Hold live")))</f>
        <v/>
      </c>
      <c r="W198" s="6" t="n"/>
      <c r="X198" s="10">
        <f>IF(OR(B198="",I198="Cancelled"),"",TEXT(B198,"0")&amp;"|"&amp;D198)</f>
        <v/>
      </c>
    </row>
    <row r="199">
      <c r="A199" s="6" t="n"/>
      <c r="B199" s="7" t="n"/>
      <c r="C199" s="6" t="n"/>
      <c r="D199" s="6" t="n"/>
      <c r="E199" s="6" t="n"/>
      <c r="F199" s="6" t="n"/>
      <c r="G199" s="6" t="n"/>
      <c r="H199" s="6" t="n"/>
      <c r="I199" s="6" t="n"/>
      <c r="J199" s="7" t="n"/>
      <c r="K199" s="6" t="n"/>
      <c r="L199" s="8" t="n"/>
      <c r="M199" s="8" t="n"/>
      <c r="N199" s="9">
        <f>IF(H199="","",H199*M199)</f>
        <v/>
      </c>
      <c r="O199" s="8" t="n"/>
      <c r="P199" s="9">
        <f>IF(B199="","",N(L199)+N(N199)+N(O199))</f>
        <v/>
      </c>
      <c r="Q199" s="9">
        <f>IF(B199="","",IF(K199=Setup!$E$4,(N(L199)+N(N199))*Setup!$F$5,IF(K199=Setup!$E$5,N(L199)*Setup!$F$7,N(N199)*Setup!$F$9))+N(O199)*Setup!$F$11)</f>
        <v/>
      </c>
      <c r="R199" s="9">
        <f>IF(B199="","",P199+Q199)</f>
        <v/>
      </c>
      <c r="S199" s="9">
        <f>IF(A199="","",SUMIFS(Payments!$C$4:$C$1000,Payments!$A$4:$A$1000,A199))</f>
        <v/>
      </c>
      <c r="T199" s="9">
        <f>IF(B199="","",R199-S199)</f>
        <v/>
      </c>
      <c r="U199" s="10">
        <f>IF(OR(B199="",I199="Cancelled"),"",IF(OR(COUNTIFS($B$4:$B$303,B199,$D$4:$D$303,D199,$C$4:$C$303,C199,$I$4:$I$303,"&lt;&gt;Cancelled")&gt;1,AND(C199="Full day",COUNTIFS($B$4:$B$303,B199,$D$4:$D$303,D199,$I$4:$I$303,"&lt;&gt;Cancelled")&gt;1),AND(C199&lt;&gt;"Full day",COUNTIFS($B$4:$B$303,B199,$D$4:$D$303,D199,$C$4:$C$303,"Full day",$I$4:$I$303,"&lt;&gt;Cancelled")&gt;0)),"CLASH","OK"))</f>
        <v/>
      </c>
      <c r="V199" s="10">
        <f>IF(I199&lt;&gt;"Tentative hold","",IF(J199="","Add hold date",IF(TODAY()&gt;J199+Setup!$F$13,"HOLD EXPIRED: release","Hold live")))</f>
        <v/>
      </c>
      <c r="W199" s="6" t="n"/>
      <c r="X199" s="10">
        <f>IF(OR(B199="",I199="Cancelled"),"",TEXT(B199,"0")&amp;"|"&amp;D199)</f>
        <v/>
      </c>
    </row>
    <row r="200">
      <c r="A200" s="6" t="n"/>
      <c r="B200" s="7" t="n"/>
      <c r="C200" s="6" t="n"/>
      <c r="D200" s="6" t="n"/>
      <c r="E200" s="6" t="n"/>
      <c r="F200" s="6" t="n"/>
      <c r="G200" s="6" t="n"/>
      <c r="H200" s="6" t="n"/>
      <c r="I200" s="6" t="n"/>
      <c r="J200" s="7" t="n"/>
      <c r="K200" s="6" t="n"/>
      <c r="L200" s="8" t="n"/>
      <c r="M200" s="8" t="n"/>
      <c r="N200" s="9">
        <f>IF(H200="","",H200*M200)</f>
        <v/>
      </c>
      <c r="O200" s="8" t="n"/>
      <c r="P200" s="9">
        <f>IF(B200="","",N(L200)+N(N200)+N(O200))</f>
        <v/>
      </c>
      <c r="Q200" s="9">
        <f>IF(B200="","",IF(K200=Setup!$E$4,(N(L200)+N(N200))*Setup!$F$5,IF(K200=Setup!$E$5,N(L200)*Setup!$F$7,N(N200)*Setup!$F$9))+N(O200)*Setup!$F$11)</f>
        <v/>
      </c>
      <c r="R200" s="9">
        <f>IF(B200="","",P200+Q200)</f>
        <v/>
      </c>
      <c r="S200" s="9">
        <f>IF(A200="","",SUMIFS(Payments!$C$4:$C$1000,Payments!$A$4:$A$1000,A200))</f>
        <v/>
      </c>
      <c r="T200" s="9">
        <f>IF(B200="","",R200-S200)</f>
        <v/>
      </c>
      <c r="U200" s="10">
        <f>IF(OR(B200="",I200="Cancelled"),"",IF(OR(COUNTIFS($B$4:$B$303,B200,$D$4:$D$303,D200,$C$4:$C$303,C200,$I$4:$I$303,"&lt;&gt;Cancelled")&gt;1,AND(C200="Full day",COUNTIFS($B$4:$B$303,B200,$D$4:$D$303,D200,$I$4:$I$303,"&lt;&gt;Cancelled")&gt;1),AND(C200&lt;&gt;"Full day",COUNTIFS($B$4:$B$303,B200,$D$4:$D$303,D200,$C$4:$C$303,"Full day",$I$4:$I$303,"&lt;&gt;Cancelled")&gt;0)),"CLASH","OK"))</f>
        <v/>
      </c>
      <c r="V200" s="10">
        <f>IF(I200&lt;&gt;"Tentative hold","",IF(J200="","Add hold date",IF(TODAY()&gt;J200+Setup!$F$13,"HOLD EXPIRED: release","Hold live")))</f>
        <v/>
      </c>
      <c r="W200" s="6" t="n"/>
      <c r="X200" s="10">
        <f>IF(OR(B200="",I200="Cancelled"),"",TEXT(B200,"0")&amp;"|"&amp;D200)</f>
        <v/>
      </c>
    </row>
    <row r="201">
      <c r="A201" s="6" t="n"/>
      <c r="B201" s="7" t="n"/>
      <c r="C201" s="6" t="n"/>
      <c r="D201" s="6" t="n"/>
      <c r="E201" s="6" t="n"/>
      <c r="F201" s="6" t="n"/>
      <c r="G201" s="6" t="n"/>
      <c r="H201" s="6" t="n"/>
      <c r="I201" s="6" t="n"/>
      <c r="J201" s="7" t="n"/>
      <c r="K201" s="6" t="n"/>
      <c r="L201" s="8" t="n"/>
      <c r="M201" s="8" t="n"/>
      <c r="N201" s="9">
        <f>IF(H201="","",H201*M201)</f>
        <v/>
      </c>
      <c r="O201" s="8" t="n"/>
      <c r="P201" s="9">
        <f>IF(B201="","",N(L201)+N(N201)+N(O201))</f>
        <v/>
      </c>
      <c r="Q201" s="9">
        <f>IF(B201="","",IF(K201=Setup!$E$4,(N(L201)+N(N201))*Setup!$F$5,IF(K201=Setup!$E$5,N(L201)*Setup!$F$7,N(N201)*Setup!$F$9))+N(O201)*Setup!$F$11)</f>
        <v/>
      </c>
      <c r="R201" s="9">
        <f>IF(B201="","",P201+Q201)</f>
        <v/>
      </c>
      <c r="S201" s="9">
        <f>IF(A201="","",SUMIFS(Payments!$C$4:$C$1000,Payments!$A$4:$A$1000,A201))</f>
        <v/>
      </c>
      <c r="T201" s="9">
        <f>IF(B201="","",R201-S201)</f>
        <v/>
      </c>
      <c r="U201" s="10">
        <f>IF(OR(B201="",I201="Cancelled"),"",IF(OR(COUNTIFS($B$4:$B$303,B201,$D$4:$D$303,D201,$C$4:$C$303,C201,$I$4:$I$303,"&lt;&gt;Cancelled")&gt;1,AND(C201="Full day",COUNTIFS($B$4:$B$303,B201,$D$4:$D$303,D201,$I$4:$I$303,"&lt;&gt;Cancelled")&gt;1),AND(C201&lt;&gt;"Full day",COUNTIFS($B$4:$B$303,B201,$D$4:$D$303,D201,$C$4:$C$303,"Full day",$I$4:$I$303,"&lt;&gt;Cancelled")&gt;0)),"CLASH","OK"))</f>
        <v/>
      </c>
      <c r="V201" s="10">
        <f>IF(I201&lt;&gt;"Tentative hold","",IF(J201="","Add hold date",IF(TODAY()&gt;J201+Setup!$F$13,"HOLD EXPIRED: release","Hold live")))</f>
        <v/>
      </c>
      <c r="W201" s="6" t="n"/>
      <c r="X201" s="10">
        <f>IF(OR(B201="",I201="Cancelled"),"",TEXT(B201,"0")&amp;"|"&amp;D201)</f>
        <v/>
      </c>
    </row>
    <row r="202">
      <c r="A202" s="6" t="n"/>
      <c r="B202" s="7" t="n"/>
      <c r="C202" s="6" t="n"/>
      <c r="D202" s="6" t="n"/>
      <c r="E202" s="6" t="n"/>
      <c r="F202" s="6" t="n"/>
      <c r="G202" s="6" t="n"/>
      <c r="H202" s="6" t="n"/>
      <c r="I202" s="6" t="n"/>
      <c r="J202" s="7" t="n"/>
      <c r="K202" s="6" t="n"/>
      <c r="L202" s="8" t="n"/>
      <c r="M202" s="8" t="n"/>
      <c r="N202" s="9">
        <f>IF(H202="","",H202*M202)</f>
        <v/>
      </c>
      <c r="O202" s="8" t="n"/>
      <c r="P202" s="9">
        <f>IF(B202="","",N(L202)+N(N202)+N(O202))</f>
        <v/>
      </c>
      <c r="Q202" s="9">
        <f>IF(B202="","",IF(K202=Setup!$E$4,(N(L202)+N(N202))*Setup!$F$5,IF(K202=Setup!$E$5,N(L202)*Setup!$F$7,N(N202)*Setup!$F$9))+N(O202)*Setup!$F$11)</f>
        <v/>
      </c>
      <c r="R202" s="9">
        <f>IF(B202="","",P202+Q202)</f>
        <v/>
      </c>
      <c r="S202" s="9">
        <f>IF(A202="","",SUMIFS(Payments!$C$4:$C$1000,Payments!$A$4:$A$1000,A202))</f>
        <v/>
      </c>
      <c r="T202" s="9">
        <f>IF(B202="","",R202-S202)</f>
        <v/>
      </c>
      <c r="U202" s="10">
        <f>IF(OR(B202="",I202="Cancelled"),"",IF(OR(COUNTIFS($B$4:$B$303,B202,$D$4:$D$303,D202,$C$4:$C$303,C202,$I$4:$I$303,"&lt;&gt;Cancelled")&gt;1,AND(C202="Full day",COUNTIFS($B$4:$B$303,B202,$D$4:$D$303,D202,$I$4:$I$303,"&lt;&gt;Cancelled")&gt;1),AND(C202&lt;&gt;"Full day",COUNTIFS($B$4:$B$303,B202,$D$4:$D$303,D202,$C$4:$C$303,"Full day",$I$4:$I$303,"&lt;&gt;Cancelled")&gt;0)),"CLASH","OK"))</f>
        <v/>
      </c>
      <c r="V202" s="10">
        <f>IF(I202&lt;&gt;"Tentative hold","",IF(J202="","Add hold date",IF(TODAY()&gt;J202+Setup!$F$13,"HOLD EXPIRED: release","Hold live")))</f>
        <v/>
      </c>
      <c r="W202" s="6" t="n"/>
      <c r="X202" s="10">
        <f>IF(OR(B202="",I202="Cancelled"),"",TEXT(B202,"0")&amp;"|"&amp;D202)</f>
        <v/>
      </c>
    </row>
    <row r="203">
      <c r="A203" s="6" t="n"/>
      <c r="B203" s="7" t="n"/>
      <c r="C203" s="6" t="n"/>
      <c r="D203" s="6" t="n"/>
      <c r="E203" s="6" t="n"/>
      <c r="F203" s="6" t="n"/>
      <c r="G203" s="6" t="n"/>
      <c r="H203" s="6" t="n"/>
      <c r="I203" s="6" t="n"/>
      <c r="J203" s="7" t="n"/>
      <c r="K203" s="6" t="n"/>
      <c r="L203" s="8" t="n"/>
      <c r="M203" s="8" t="n"/>
      <c r="N203" s="9">
        <f>IF(H203="","",H203*M203)</f>
        <v/>
      </c>
      <c r="O203" s="8" t="n"/>
      <c r="P203" s="9">
        <f>IF(B203="","",N(L203)+N(N203)+N(O203))</f>
        <v/>
      </c>
      <c r="Q203" s="9">
        <f>IF(B203="","",IF(K203=Setup!$E$4,(N(L203)+N(N203))*Setup!$F$5,IF(K203=Setup!$E$5,N(L203)*Setup!$F$7,N(N203)*Setup!$F$9))+N(O203)*Setup!$F$11)</f>
        <v/>
      </c>
      <c r="R203" s="9">
        <f>IF(B203="","",P203+Q203)</f>
        <v/>
      </c>
      <c r="S203" s="9">
        <f>IF(A203="","",SUMIFS(Payments!$C$4:$C$1000,Payments!$A$4:$A$1000,A203))</f>
        <v/>
      </c>
      <c r="T203" s="9">
        <f>IF(B203="","",R203-S203)</f>
        <v/>
      </c>
      <c r="U203" s="10">
        <f>IF(OR(B203="",I203="Cancelled"),"",IF(OR(COUNTIFS($B$4:$B$303,B203,$D$4:$D$303,D203,$C$4:$C$303,C203,$I$4:$I$303,"&lt;&gt;Cancelled")&gt;1,AND(C203="Full day",COUNTIFS($B$4:$B$303,B203,$D$4:$D$303,D203,$I$4:$I$303,"&lt;&gt;Cancelled")&gt;1),AND(C203&lt;&gt;"Full day",COUNTIFS($B$4:$B$303,B203,$D$4:$D$303,D203,$C$4:$C$303,"Full day",$I$4:$I$303,"&lt;&gt;Cancelled")&gt;0)),"CLASH","OK"))</f>
        <v/>
      </c>
      <c r="V203" s="10">
        <f>IF(I203&lt;&gt;"Tentative hold","",IF(J203="","Add hold date",IF(TODAY()&gt;J203+Setup!$F$13,"HOLD EXPIRED: release","Hold live")))</f>
        <v/>
      </c>
      <c r="W203" s="6" t="n"/>
      <c r="X203" s="10">
        <f>IF(OR(B203="",I203="Cancelled"),"",TEXT(B203,"0")&amp;"|"&amp;D203)</f>
        <v/>
      </c>
    </row>
    <row r="204">
      <c r="A204" s="6" t="n"/>
      <c r="B204" s="7" t="n"/>
      <c r="C204" s="6" t="n"/>
      <c r="D204" s="6" t="n"/>
      <c r="E204" s="6" t="n"/>
      <c r="F204" s="6" t="n"/>
      <c r="G204" s="6" t="n"/>
      <c r="H204" s="6" t="n"/>
      <c r="I204" s="6" t="n"/>
      <c r="J204" s="7" t="n"/>
      <c r="K204" s="6" t="n"/>
      <c r="L204" s="8" t="n"/>
      <c r="M204" s="8" t="n"/>
      <c r="N204" s="9">
        <f>IF(H204="","",H204*M204)</f>
        <v/>
      </c>
      <c r="O204" s="8" t="n"/>
      <c r="P204" s="9">
        <f>IF(B204="","",N(L204)+N(N204)+N(O204))</f>
        <v/>
      </c>
      <c r="Q204" s="9">
        <f>IF(B204="","",IF(K204=Setup!$E$4,(N(L204)+N(N204))*Setup!$F$5,IF(K204=Setup!$E$5,N(L204)*Setup!$F$7,N(N204)*Setup!$F$9))+N(O204)*Setup!$F$11)</f>
        <v/>
      </c>
      <c r="R204" s="9">
        <f>IF(B204="","",P204+Q204)</f>
        <v/>
      </c>
      <c r="S204" s="9">
        <f>IF(A204="","",SUMIFS(Payments!$C$4:$C$1000,Payments!$A$4:$A$1000,A204))</f>
        <v/>
      </c>
      <c r="T204" s="9">
        <f>IF(B204="","",R204-S204)</f>
        <v/>
      </c>
      <c r="U204" s="10">
        <f>IF(OR(B204="",I204="Cancelled"),"",IF(OR(COUNTIFS($B$4:$B$303,B204,$D$4:$D$303,D204,$C$4:$C$303,C204,$I$4:$I$303,"&lt;&gt;Cancelled")&gt;1,AND(C204="Full day",COUNTIFS($B$4:$B$303,B204,$D$4:$D$303,D204,$I$4:$I$303,"&lt;&gt;Cancelled")&gt;1),AND(C204&lt;&gt;"Full day",COUNTIFS($B$4:$B$303,B204,$D$4:$D$303,D204,$C$4:$C$303,"Full day",$I$4:$I$303,"&lt;&gt;Cancelled")&gt;0)),"CLASH","OK"))</f>
        <v/>
      </c>
      <c r="V204" s="10">
        <f>IF(I204&lt;&gt;"Tentative hold","",IF(J204="","Add hold date",IF(TODAY()&gt;J204+Setup!$F$13,"HOLD EXPIRED: release","Hold live")))</f>
        <v/>
      </c>
      <c r="W204" s="6" t="n"/>
      <c r="X204" s="10">
        <f>IF(OR(B204="",I204="Cancelled"),"",TEXT(B204,"0")&amp;"|"&amp;D204)</f>
        <v/>
      </c>
    </row>
    <row r="205">
      <c r="A205" s="6" t="n"/>
      <c r="B205" s="7" t="n"/>
      <c r="C205" s="6" t="n"/>
      <c r="D205" s="6" t="n"/>
      <c r="E205" s="6" t="n"/>
      <c r="F205" s="6" t="n"/>
      <c r="G205" s="6" t="n"/>
      <c r="H205" s="6" t="n"/>
      <c r="I205" s="6" t="n"/>
      <c r="J205" s="7" t="n"/>
      <c r="K205" s="6" t="n"/>
      <c r="L205" s="8" t="n"/>
      <c r="M205" s="8" t="n"/>
      <c r="N205" s="9">
        <f>IF(H205="","",H205*M205)</f>
        <v/>
      </c>
      <c r="O205" s="8" t="n"/>
      <c r="P205" s="9">
        <f>IF(B205="","",N(L205)+N(N205)+N(O205))</f>
        <v/>
      </c>
      <c r="Q205" s="9">
        <f>IF(B205="","",IF(K205=Setup!$E$4,(N(L205)+N(N205))*Setup!$F$5,IF(K205=Setup!$E$5,N(L205)*Setup!$F$7,N(N205)*Setup!$F$9))+N(O205)*Setup!$F$11)</f>
        <v/>
      </c>
      <c r="R205" s="9">
        <f>IF(B205="","",P205+Q205)</f>
        <v/>
      </c>
      <c r="S205" s="9">
        <f>IF(A205="","",SUMIFS(Payments!$C$4:$C$1000,Payments!$A$4:$A$1000,A205))</f>
        <v/>
      </c>
      <c r="T205" s="9">
        <f>IF(B205="","",R205-S205)</f>
        <v/>
      </c>
      <c r="U205" s="10">
        <f>IF(OR(B205="",I205="Cancelled"),"",IF(OR(COUNTIFS($B$4:$B$303,B205,$D$4:$D$303,D205,$C$4:$C$303,C205,$I$4:$I$303,"&lt;&gt;Cancelled")&gt;1,AND(C205="Full day",COUNTIFS($B$4:$B$303,B205,$D$4:$D$303,D205,$I$4:$I$303,"&lt;&gt;Cancelled")&gt;1),AND(C205&lt;&gt;"Full day",COUNTIFS($B$4:$B$303,B205,$D$4:$D$303,D205,$C$4:$C$303,"Full day",$I$4:$I$303,"&lt;&gt;Cancelled")&gt;0)),"CLASH","OK"))</f>
        <v/>
      </c>
      <c r="V205" s="10">
        <f>IF(I205&lt;&gt;"Tentative hold","",IF(J205="","Add hold date",IF(TODAY()&gt;J205+Setup!$F$13,"HOLD EXPIRED: release","Hold live")))</f>
        <v/>
      </c>
      <c r="W205" s="6" t="n"/>
      <c r="X205" s="10">
        <f>IF(OR(B205="",I205="Cancelled"),"",TEXT(B205,"0")&amp;"|"&amp;D205)</f>
        <v/>
      </c>
    </row>
    <row r="206">
      <c r="A206" s="6" t="n"/>
      <c r="B206" s="7" t="n"/>
      <c r="C206" s="6" t="n"/>
      <c r="D206" s="6" t="n"/>
      <c r="E206" s="6" t="n"/>
      <c r="F206" s="6" t="n"/>
      <c r="G206" s="6" t="n"/>
      <c r="H206" s="6" t="n"/>
      <c r="I206" s="6" t="n"/>
      <c r="J206" s="7" t="n"/>
      <c r="K206" s="6" t="n"/>
      <c r="L206" s="8" t="n"/>
      <c r="M206" s="8" t="n"/>
      <c r="N206" s="9">
        <f>IF(H206="","",H206*M206)</f>
        <v/>
      </c>
      <c r="O206" s="8" t="n"/>
      <c r="P206" s="9">
        <f>IF(B206="","",N(L206)+N(N206)+N(O206))</f>
        <v/>
      </c>
      <c r="Q206" s="9">
        <f>IF(B206="","",IF(K206=Setup!$E$4,(N(L206)+N(N206))*Setup!$F$5,IF(K206=Setup!$E$5,N(L206)*Setup!$F$7,N(N206)*Setup!$F$9))+N(O206)*Setup!$F$11)</f>
        <v/>
      </c>
      <c r="R206" s="9">
        <f>IF(B206="","",P206+Q206)</f>
        <v/>
      </c>
      <c r="S206" s="9">
        <f>IF(A206="","",SUMIFS(Payments!$C$4:$C$1000,Payments!$A$4:$A$1000,A206))</f>
        <v/>
      </c>
      <c r="T206" s="9">
        <f>IF(B206="","",R206-S206)</f>
        <v/>
      </c>
      <c r="U206" s="10">
        <f>IF(OR(B206="",I206="Cancelled"),"",IF(OR(COUNTIFS($B$4:$B$303,B206,$D$4:$D$303,D206,$C$4:$C$303,C206,$I$4:$I$303,"&lt;&gt;Cancelled")&gt;1,AND(C206="Full day",COUNTIFS($B$4:$B$303,B206,$D$4:$D$303,D206,$I$4:$I$303,"&lt;&gt;Cancelled")&gt;1),AND(C206&lt;&gt;"Full day",COUNTIFS($B$4:$B$303,B206,$D$4:$D$303,D206,$C$4:$C$303,"Full day",$I$4:$I$303,"&lt;&gt;Cancelled")&gt;0)),"CLASH","OK"))</f>
        <v/>
      </c>
      <c r="V206" s="10">
        <f>IF(I206&lt;&gt;"Tentative hold","",IF(J206="","Add hold date",IF(TODAY()&gt;J206+Setup!$F$13,"HOLD EXPIRED: release","Hold live")))</f>
        <v/>
      </c>
      <c r="W206" s="6" t="n"/>
      <c r="X206" s="10">
        <f>IF(OR(B206="",I206="Cancelled"),"",TEXT(B206,"0")&amp;"|"&amp;D206)</f>
        <v/>
      </c>
    </row>
    <row r="207">
      <c r="A207" s="6" t="n"/>
      <c r="B207" s="7" t="n"/>
      <c r="C207" s="6" t="n"/>
      <c r="D207" s="6" t="n"/>
      <c r="E207" s="6" t="n"/>
      <c r="F207" s="6" t="n"/>
      <c r="G207" s="6" t="n"/>
      <c r="H207" s="6" t="n"/>
      <c r="I207" s="6" t="n"/>
      <c r="J207" s="7" t="n"/>
      <c r="K207" s="6" t="n"/>
      <c r="L207" s="8" t="n"/>
      <c r="M207" s="8" t="n"/>
      <c r="N207" s="9">
        <f>IF(H207="","",H207*M207)</f>
        <v/>
      </c>
      <c r="O207" s="8" t="n"/>
      <c r="P207" s="9">
        <f>IF(B207="","",N(L207)+N(N207)+N(O207))</f>
        <v/>
      </c>
      <c r="Q207" s="9">
        <f>IF(B207="","",IF(K207=Setup!$E$4,(N(L207)+N(N207))*Setup!$F$5,IF(K207=Setup!$E$5,N(L207)*Setup!$F$7,N(N207)*Setup!$F$9))+N(O207)*Setup!$F$11)</f>
        <v/>
      </c>
      <c r="R207" s="9">
        <f>IF(B207="","",P207+Q207)</f>
        <v/>
      </c>
      <c r="S207" s="9">
        <f>IF(A207="","",SUMIFS(Payments!$C$4:$C$1000,Payments!$A$4:$A$1000,A207))</f>
        <v/>
      </c>
      <c r="T207" s="9">
        <f>IF(B207="","",R207-S207)</f>
        <v/>
      </c>
      <c r="U207" s="10">
        <f>IF(OR(B207="",I207="Cancelled"),"",IF(OR(COUNTIFS($B$4:$B$303,B207,$D$4:$D$303,D207,$C$4:$C$303,C207,$I$4:$I$303,"&lt;&gt;Cancelled")&gt;1,AND(C207="Full day",COUNTIFS($B$4:$B$303,B207,$D$4:$D$303,D207,$I$4:$I$303,"&lt;&gt;Cancelled")&gt;1),AND(C207&lt;&gt;"Full day",COUNTIFS($B$4:$B$303,B207,$D$4:$D$303,D207,$C$4:$C$303,"Full day",$I$4:$I$303,"&lt;&gt;Cancelled")&gt;0)),"CLASH","OK"))</f>
        <v/>
      </c>
      <c r="V207" s="10">
        <f>IF(I207&lt;&gt;"Tentative hold","",IF(J207="","Add hold date",IF(TODAY()&gt;J207+Setup!$F$13,"HOLD EXPIRED: release","Hold live")))</f>
        <v/>
      </c>
      <c r="W207" s="6" t="n"/>
      <c r="X207" s="10">
        <f>IF(OR(B207="",I207="Cancelled"),"",TEXT(B207,"0")&amp;"|"&amp;D207)</f>
        <v/>
      </c>
    </row>
    <row r="208">
      <c r="A208" s="6" t="n"/>
      <c r="B208" s="7" t="n"/>
      <c r="C208" s="6" t="n"/>
      <c r="D208" s="6" t="n"/>
      <c r="E208" s="6" t="n"/>
      <c r="F208" s="6" t="n"/>
      <c r="G208" s="6" t="n"/>
      <c r="H208" s="6" t="n"/>
      <c r="I208" s="6" t="n"/>
      <c r="J208" s="7" t="n"/>
      <c r="K208" s="6" t="n"/>
      <c r="L208" s="8" t="n"/>
      <c r="M208" s="8" t="n"/>
      <c r="N208" s="9">
        <f>IF(H208="","",H208*M208)</f>
        <v/>
      </c>
      <c r="O208" s="8" t="n"/>
      <c r="P208" s="9">
        <f>IF(B208="","",N(L208)+N(N208)+N(O208))</f>
        <v/>
      </c>
      <c r="Q208" s="9">
        <f>IF(B208="","",IF(K208=Setup!$E$4,(N(L208)+N(N208))*Setup!$F$5,IF(K208=Setup!$E$5,N(L208)*Setup!$F$7,N(N208)*Setup!$F$9))+N(O208)*Setup!$F$11)</f>
        <v/>
      </c>
      <c r="R208" s="9">
        <f>IF(B208="","",P208+Q208)</f>
        <v/>
      </c>
      <c r="S208" s="9">
        <f>IF(A208="","",SUMIFS(Payments!$C$4:$C$1000,Payments!$A$4:$A$1000,A208))</f>
        <v/>
      </c>
      <c r="T208" s="9">
        <f>IF(B208="","",R208-S208)</f>
        <v/>
      </c>
      <c r="U208" s="10">
        <f>IF(OR(B208="",I208="Cancelled"),"",IF(OR(COUNTIFS($B$4:$B$303,B208,$D$4:$D$303,D208,$C$4:$C$303,C208,$I$4:$I$303,"&lt;&gt;Cancelled")&gt;1,AND(C208="Full day",COUNTIFS($B$4:$B$303,B208,$D$4:$D$303,D208,$I$4:$I$303,"&lt;&gt;Cancelled")&gt;1),AND(C208&lt;&gt;"Full day",COUNTIFS($B$4:$B$303,B208,$D$4:$D$303,D208,$C$4:$C$303,"Full day",$I$4:$I$303,"&lt;&gt;Cancelled")&gt;0)),"CLASH","OK"))</f>
        <v/>
      </c>
      <c r="V208" s="10">
        <f>IF(I208&lt;&gt;"Tentative hold","",IF(J208="","Add hold date",IF(TODAY()&gt;J208+Setup!$F$13,"HOLD EXPIRED: release","Hold live")))</f>
        <v/>
      </c>
      <c r="W208" s="6" t="n"/>
      <c r="X208" s="10">
        <f>IF(OR(B208="",I208="Cancelled"),"",TEXT(B208,"0")&amp;"|"&amp;D208)</f>
        <v/>
      </c>
    </row>
    <row r="209">
      <c r="A209" s="6" t="n"/>
      <c r="B209" s="7" t="n"/>
      <c r="C209" s="6" t="n"/>
      <c r="D209" s="6" t="n"/>
      <c r="E209" s="6" t="n"/>
      <c r="F209" s="6" t="n"/>
      <c r="G209" s="6" t="n"/>
      <c r="H209" s="6" t="n"/>
      <c r="I209" s="6" t="n"/>
      <c r="J209" s="7" t="n"/>
      <c r="K209" s="6" t="n"/>
      <c r="L209" s="8" t="n"/>
      <c r="M209" s="8" t="n"/>
      <c r="N209" s="9">
        <f>IF(H209="","",H209*M209)</f>
        <v/>
      </c>
      <c r="O209" s="8" t="n"/>
      <c r="P209" s="9">
        <f>IF(B209="","",N(L209)+N(N209)+N(O209))</f>
        <v/>
      </c>
      <c r="Q209" s="9">
        <f>IF(B209="","",IF(K209=Setup!$E$4,(N(L209)+N(N209))*Setup!$F$5,IF(K209=Setup!$E$5,N(L209)*Setup!$F$7,N(N209)*Setup!$F$9))+N(O209)*Setup!$F$11)</f>
        <v/>
      </c>
      <c r="R209" s="9">
        <f>IF(B209="","",P209+Q209)</f>
        <v/>
      </c>
      <c r="S209" s="9">
        <f>IF(A209="","",SUMIFS(Payments!$C$4:$C$1000,Payments!$A$4:$A$1000,A209))</f>
        <v/>
      </c>
      <c r="T209" s="9">
        <f>IF(B209="","",R209-S209)</f>
        <v/>
      </c>
      <c r="U209" s="10">
        <f>IF(OR(B209="",I209="Cancelled"),"",IF(OR(COUNTIFS($B$4:$B$303,B209,$D$4:$D$303,D209,$C$4:$C$303,C209,$I$4:$I$303,"&lt;&gt;Cancelled")&gt;1,AND(C209="Full day",COUNTIFS($B$4:$B$303,B209,$D$4:$D$303,D209,$I$4:$I$303,"&lt;&gt;Cancelled")&gt;1),AND(C209&lt;&gt;"Full day",COUNTIFS($B$4:$B$303,B209,$D$4:$D$303,D209,$C$4:$C$303,"Full day",$I$4:$I$303,"&lt;&gt;Cancelled")&gt;0)),"CLASH","OK"))</f>
        <v/>
      </c>
      <c r="V209" s="10">
        <f>IF(I209&lt;&gt;"Tentative hold","",IF(J209="","Add hold date",IF(TODAY()&gt;J209+Setup!$F$13,"HOLD EXPIRED: release","Hold live")))</f>
        <v/>
      </c>
      <c r="W209" s="6" t="n"/>
      <c r="X209" s="10">
        <f>IF(OR(B209="",I209="Cancelled"),"",TEXT(B209,"0")&amp;"|"&amp;D209)</f>
        <v/>
      </c>
    </row>
    <row r="210">
      <c r="A210" s="6" t="n"/>
      <c r="B210" s="7" t="n"/>
      <c r="C210" s="6" t="n"/>
      <c r="D210" s="6" t="n"/>
      <c r="E210" s="6" t="n"/>
      <c r="F210" s="6" t="n"/>
      <c r="G210" s="6" t="n"/>
      <c r="H210" s="6" t="n"/>
      <c r="I210" s="6" t="n"/>
      <c r="J210" s="7" t="n"/>
      <c r="K210" s="6" t="n"/>
      <c r="L210" s="8" t="n"/>
      <c r="M210" s="8" t="n"/>
      <c r="N210" s="9">
        <f>IF(H210="","",H210*M210)</f>
        <v/>
      </c>
      <c r="O210" s="8" t="n"/>
      <c r="P210" s="9">
        <f>IF(B210="","",N(L210)+N(N210)+N(O210))</f>
        <v/>
      </c>
      <c r="Q210" s="9">
        <f>IF(B210="","",IF(K210=Setup!$E$4,(N(L210)+N(N210))*Setup!$F$5,IF(K210=Setup!$E$5,N(L210)*Setup!$F$7,N(N210)*Setup!$F$9))+N(O210)*Setup!$F$11)</f>
        <v/>
      </c>
      <c r="R210" s="9">
        <f>IF(B210="","",P210+Q210)</f>
        <v/>
      </c>
      <c r="S210" s="9">
        <f>IF(A210="","",SUMIFS(Payments!$C$4:$C$1000,Payments!$A$4:$A$1000,A210))</f>
        <v/>
      </c>
      <c r="T210" s="9">
        <f>IF(B210="","",R210-S210)</f>
        <v/>
      </c>
      <c r="U210" s="10">
        <f>IF(OR(B210="",I210="Cancelled"),"",IF(OR(COUNTIFS($B$4:$B$303,B210,$D$4:$D$303,D210,$C$4:$C$303,C210,$I$4:$I$303,"&lt;&gt;Cancelled")&gt;1,AND(C210="Full day",COUNTIFS($B$4:$B$303,B210,$D$4:$D$303,D210,$I$4:$I$303,"&lt;&gt;Cancelled")&gt;1),AND(C210&lt;&gt;"Full day",COUNTIFS($B$4:$B$303,B210,$D$4:$D$303,D210,$C$4:$C$303,"Full day",$I$4:$I$303,"&lt;&gt;Cancelled")&gt;0)),"CLASH","OK"))</f>
        <v/>
      </c>
      <c r="V210" s="10">
        <f>IF(I210&lt;&gt;"Tentative hold","",IF(J210="","Add hold date",IF(TODAY()&gt;J210+Setup!$F$13,"HOLD EXPIRED: release","Hold live")))</f>
        <v/>
      </c>
      <c r="W210" s="6" t="n"/>
      <c r="X210" s="10">
        <f>IF(OR(B210="",I210="Cancelled"),"",TEXT(B210,"0")&amp;"|"&amp;D210)</f>
        <v/>
      </c>
    </row>
    <row r="211">
      <c r="A211" s="6" t="n"/>
      <c r="B211" s="7" t="n"/>
      <c r="C211" s="6" t="n"/>
      <c r="D211" s="6" t="n"/>
      <c r="E211" s="6" t="n"/>
      <c r="F211" s="6" t="n"/>
      <c r="G211" s="6" t="n"/>
      <c r="H211" s="6" t="n"/>
      <c r="I211" s="6" t="n"/>
      <c r="J211" s="7" t="n"/>
      <c r="K211" s="6" t="n"/>
      <c r="L211" s="8" t="n"/>
      <c r="M211" s="8" t="n"/>
      <c r="N211" s="9">
        <f>IF(H211="","",H211*M211)</f>
        <v/>
      </c>
      <c r="O211" s="8" t="n"/>
      <c r="P211" s="9">
        <f>IF(B211="","",N(L211)+N(N211)+N(O211))</f>
        <v/>
      </c>
      <c r="Q211" s="9">
        <f>IF(B211="","",IF(K211=Setup!$E$4,(N(L211)+N(N211))*Setup!$F$5,IF(K211=Setup!$E$5,N(L211)*Setup!$F$7,N(N211)*Setup!$F$9))+N(O211)*Setup!$F$11)</f>
        <v/>
      </c>
      <c r="R211" s="9">
        <f>IF(B211="","",P211+Q211)</f>
        <v/>
      </c>
      <c r="S211" s="9">
        <f>IF(A211="","",SUMIFS(Payments!$C$4:$C$1000,Payments!$A$4:$A$1000,A211))</f>
        <v/>
      </c>
      <c r="T211" s="9">
        <f>IF(B211="","",R211-S211)</f>
        <v/>
      </c>
      <c r="U211" s="10">
        <f>IF(OR(B211="",I211="Cancelled"),"",IF(OR(COUNTIFS($B$4:$B$303,B211,$D$4:$D$303,D211,$C$4:$C$303,C211,$I$4:$I$303,"&lt;&gt;Cancelled")&gt;1,AND(C211="Full day",COUNTIFS($B$4:$B$303,B211,$D$4:$D$303,D211,$I$4:$I$303,"&lt;&gt;Cancelled")&gt;1),AND(C211&lt;&gt;"Full day",COUNTIFS($B$4:$B$303,B211,$D$4:$D$303,D211,$C$4:$C$303,"Full day",$I$4:$I$303,"&lt;&gt;Cancelled")&gt;0)),"CLASH","OK"))</f>
        <v/>
      </c>
      <c r="V211" s="10">
        <f>IF(I211&lt;&gt;"Tentative hold","",IF(J211="","Add hold date",IF(TODAY()&gt;J211+Setup!$F$13,"HOLD EXPIRED: release","Hold live")))</f>
        <v/>
      </c>
      <c r="W211" s="6" t="n"/>
      <c r="X211" s="10">
        <f>IF(OR(B211="",I211="Cancelled"),"",TEXT(B211,"0")&amp;"|"&amp;D211)</f>
        <v/>
      </c>
    </row>
    <row r="212">
      <c r="A212" s="6" t="n"/>
      <c r="B212" s="7" t="n"/>
      <c r="C212" s="6" t="n"/>
      <c r="D212" s="6" t="n"/>
      <c r="E212" s="6" t="n"/>
      <c r="F212" s="6" t="n"/>
      <c r="G212" s="6" t="n"/>
      <c r="H212" s="6" t="n"/>
      <c r="I212" s="6" t="n"/>
      <c r="J212" s="7" t="n"/>
      <c r="K212" s="6" t="n"/>
      <c r="L212" s="8" t="n"/>
      <c r="M212" s="8" t="n"/>
      <c r="N212" s="9">
        <f>IF(H212="","",H212*M212)</f>
        <v/>
      </c>
      <c r="O212" s="8" t="n"/>
      <c r="P212" s="9">
        <f>IF(B212="","",N(L212)+N(N212)+N(O212))</f>
        <v/>
      </c>
      <c r="Q212" s="9">
        <f>IF(B212="","",IF(K212=Setup!$E$4,(N(L212)+N(N212))*Setup!$F$5,IF(K212=Setup!$E$5,N(L212)*Setup!$F$7,N(N212)*Setup!$F$9))+N(O212)*Setup!$F$11)</f>
        <v/>
      </c>
      <c r="R212" s="9">
        <f>IF(B212="","",P212+Q212)</f>
        <v/>
      </c>
      <c r="S212" s="9">
        <f>IF(A212="","",SUMIFS(Payments!$C$4:$C$1000,Payments!$A$4:$A$1000,A212))</f>
        <v/>
      </c>
      <c r="T212" s="9">
        <f>IF(B212="","",R212-S212)</f>
        <v/>
      </c>
      <c r="U212" s="10">
        <f>IF(OR(B212="",I212="Cancelled"),"",IF(OR(COUNTIFS($B$4:$B$303,B212,$D$4:$D$303,D212,$C$4:$C$303,C212,$I$4:$I$303,"&lt;&gt;Cancelled")&gt;1,AND(C212="Full day",COUNTIFS($B$4:$B$303,B212,$D$4:$D$303,D212,$I$4:$I$303,"&lt;&gt;Cancelled")&gt;1),AND(C212&lt;&gt;"Full day",COUNTIFS($B$4:$B$303,B212,$D$4:$D$303,D212,$C$4:$C$303,"Full day",$I$4:$I$303,"&lt;&gt;Cancelled")&gt;0)),"CLASH","OK"))</f>
        <v/>
      </c>
      <c r="V212" s="10">
        <f>IF(I212&lt;&gt;"Tentative hold","",IF(J212="","Add hold date",IF(TODAY()&gt;J212+Setup!$F$13,"HOLD EXPIRED: release","Hold live")))</f>
        <v/>
      </c>
      <c r="W212" s="6" t="n"/>
      <c r="X212" s="10">
        <f>IF(OR(B212="",I212="Cancelled"),"",TEXT(B212,"0")&amp;"|"&amp;D212)</f>
        <v/>
      </c>
    </row>
    <row r="213">
      <c r="A213" s="6" t="n"/>
      <c r="B213" s="7" t="n"/>
      <c r="C213" s="6" t="n"/>
      <c r="D213" s="6" t="n"/>
      <c r="E213" s="6" t="n"/>
      <c r="F213" s="6" t="n"/>
      <c r="G213" s="6" t="n"/>
      <c r="H213" s="6" t="n"/>
      <c r="I213" s="6" t="n"/>
      <c r="J213" s="7" t="n"/>
      <c r="K213" s="6" t="n"/>
      <c r="L213" s="8" t="n"/>
      <c r="M213" s="8" t="n"/>
      <c r="N213" s="9">
        <f>IF(H213="","",H213*M213)</f>
        <v/>
      </c>
      <c r="O213" s="8" t="n"/>
      <c r="P213" s="9">
        <f>IF(B213="","",N(L213)+N(N213)+N(O213))</f>
        <v/>
      </c>
      <c r="Q213" s="9">
        <f>IF(B213="","",IF(K213=Setup!$E$4,(N(L213)+N(N213))*Setup!$F$5,IF(K213=Setup!$E$5,N(L213)*Setup!$F$7,N(N213)*Setup!$F$9))+N(O213)*Setup!$F$11)</f>
        <v/>
      </c>
      <c r="R213" s="9">
        <f>IF(B213="","",P213+Q213)</f>
        <v/>
      </c>
      <c r="S213" s="9">
        <f>IF(A213="","",SUMIFS(Payments!$C$4:$C$1000,Payments!$A$4:$A$1000,A213))</f>
        <v/>
      </c>
      <c r="T213" s="9">
        <f>IF(B213="","",R213-S213)</f>
        <v/>
      </c>
      <c r="U213" s="10">
        <f>IF(OR(B213="",I213="Cancelled"),"",IF(OR(COUNTIFS($B$4:$B$303,B213,$D$4:$D$303,D213,$C$4:$C$303,C213,$I$4:$I$303,"&lt;&gt;Cancelled")&gt;1,AND(C213="Full day",COUNTIFS($B$4:$B$303,B213,$D$4:$D$303,D213,$I$4:$I$303,"&lt;&gt;Cancelled")&gt;1),AND(C213&lt;&gt;"Full day",COUNTIFS($B$4:$B$303,B213,$D$4:$D$303,D213,$C$4:$C$303,"Full day",$I$4:$I$303,"&lt;&gt;Cancelled")&gt;0)),"CLASH","OK"))</f>
        <v/>
      </c>
      <c r="V213" s="10">
        <f>IF(I213&lt;&gt;"Tentative hold","",IF(J213="","Add hold date",IF(TODAY()&gt;J213+Setup!$F$13,"HOLD EXPIRED: release","Hold live")))</f>
        <v/>
      </c>
      <c r="W213" s="6" t="n"/>
      <c r="X213" s="10">
        <f>IF(OR(B213="",I213="Cancelled"),"",TEXT(B213,"0")&amp;"|"&amp;D213)</f>
        <v/>
      </c>
    </row>
    <row r="214">
      <c r="A214" s="6" t="n"/>
      <c r="B214" s="7" t="n"/>
      <c r="C214" s="6" t="n"/>
      <c r="D214" s="6" t="n"/>
      <c r="E214" s="6" t="n"/>
      <c r="F214" s="6" t="n"/>
      <c r="G214" s="6" t="n"/>
      <c r="H214" s="6" t="n"/>
      <c r="I214" s="6" t="n"/>
      <c r="J214" s="7" t="n"/>
      <c r="K214" s="6" t="n"/>
      <c r="L214" s="8" t="n"/>
      <c r="M214" s="8" t="n"/>
      <c r="N214" s="9">
        <f>IF(H214="","",H214*M214)</f>
        <v/>
      </c>
      <c r="O214" s="8" t="n"/>
      <c r="P214" s="9">
        <f>IF(B214="","",N(L214)+N(N214)+N(O214))</f>
        <v/>
      </c>
      <c r="Q214" s="9">
        <f>IF(B214="","",IF(K214=Setup!$E$4,(N(L214)+N(N214))*Setup!$F$5,IF(K214=Setup!$E$5,N(L214)*Setup!$F$7,N(N214)*Setup!$F$9))+N(O214)*Setup!$F$11)</f>
        <v/>
      </c>
      <c r="R214" s="9">
        <f>IF(B214="","",P214+Q214)</f>
        <v/>
      </c>
      <c r="S214" s="9">
        <f>IF(A214="","",SUMIFS(Payments!$C$4:$C$1000,Payments!$A$4:$A$1000,A214))</f>
        <v/>
      </c>
      <c r="T214" s="9">
        <f>IF(B214="","",R214-S214)</f>
        <v/>
      </c>
      <c r="U214" s="10">
        <f>IF(OR(B214="",I214="Cancelled"),"",IF(OR(COUNTIFS($B$4:$B$303,B214,$D$4:$D$303,D214,$C$4:$C$303,C214,$I$4:$I$303,"&lt;&gt;Cancelled")&gt;1,AND(C214="Full day",COUNTIFS($B$4:$B$303,B214,$D$4:$D$303,D214,$I$4:$I$303,"&lt;&gt;Cancelled")&gt;1),AND(C214&lt;&gt;"Full day",COUNTIFS($B$4:$B$303,B214,$D$4:$D$303,D214,$C$4:$C$303,"Full day",$I$4:$I$303,"&lt;&gt;Cancelled")&gt;0)),"CLASH","OK"))</f>
        <v/>
      </c>
      <c r="V214" s="10">
        <f>IF(I214&lt;&gt;"Tentative hold","",IF(J214="","Add hold date",IF(TODAY()&gt;J214+Setup!$F$13,"HOLD EXPIRED: release","Hold live")))</f>
        <v/>
      </c>
      <c r="W214" s="6" t="n"/>
      <c r="X214" s="10">
        <f>IF(OR(B214="",I214="Cancelled"),"",TEXT(B214,"0")&amp;"|"&amp;D214)</f>
        <v/>
      </c>
    </row>
    <row r="215">
      <c r="A215" s="6" t="n"/>
      <c r="B215" s="7" t="n"/>
      <c r="C215" s="6" t="n"/>
      <c r="D215" s="6" t="n"/>
      <c r="E215" s="6" t="n"/>
      <c r="F215" s="6" t="n"/>
      <c r="G215" s="6" t="n"/>
      <c r="H215" s="6" t="n"/>
      <c r="I215" s="6" t="n"/>
      <c r="J215" s="7" t="n"/>
      <c r="K215" s="6" t="n"/>
      <c r="L215" s="8" t="n"/>
      <c r="M215" s="8" t="n"/>
      <c r="N215" s="9">
        <f>IF(H215="","",H215*M215)</f>
        <v/>
      </c>
      <c r="O215" s="8" t="n"/>
      <c r="P215" s="9">
        <f>IF(B215="","",N(L215)+N(N215)+N(O215))</f>
        <v/>
      </c>
      <c r="Q215" s="9">
        <f>IF(B215="","",IF(K215=Setup!$E$4,(N(L215)+N(N215))*Setup!$F$5,IF(K215=Setup!$E$5,N(L215)*Setup!$F$7,N(N215)*Setup!$F$9))+N(O215)*Setup!$F$11)</f>
        <v/>
      </c>
      <c r="R215" s="9">
        <f>IF(B215="","",P215+Q215)</f>
        <v/>
      </c>
      <c r="S215" s="9">
        <f>IF(A215="","",SUMIFS(Payments!$C$4:$C$1000,Payments!$A$4:$A$1000,A215))</f>
        <v/>
      </c>
      <c r="T215" s="9">
        <f>IF(B215="","",R215-S215)</f>
        <v/>
      </c>
      <c r="U215" s="10">
        <f>IF(OR(B215="",I215="Cancelled"),"",IF(OR(COUNTIFS($B$4:$B$303,B215,$D$4:$D$303,D215,$C$4:$C$303,C215,$I$4:$I$303,"&lt;&gt;Cancelled")&gt;1,AND(C215="Full day",COUNTIFS($B$4:$B$303,B215,$D$4:$D$303,D215,$I$4:$I$303,"&lt;&gt;Cancelled")&gt;1),AND(C215&lt;&gt;"Full day",COUNTIFS($B$4:$B$303,B215,$D$4:$D$303,D215,$C$4:$C$303,"Full day",$I$4:$I$303,"&lt;&gt;Cancelled")&gt;0)),"CLASH","OK"))</f>
        <v/>
      </c>
      <c r="V215" s="10">
        <f>IF(I215&lt;&gt;"Tentative hold","",IF(J215="","Add hold date",IF(TODAY()&gt;J215+Setup!$F$13,"HOLD EXPIRED: release","Hold live")))</f>
        <v/>
      </c>
      <c r="W215" s="6" t="n"/>
      <c r="X215" s="10">
        <f>IF(OR(B215="",I215="Cancelled"),"",TEXT(B215,"0")&amp;"|"&amp;D215)</f>
        <v/>
      </c>
    </row>
    <row r="216">
      <c r="A216" s="6" t="n"/>
      <c r="B216" s="7" t="n"/>
      <c r="C216" s="6" t="n"/>
      <c r="D216" s="6" t="n"/>
      <c r="E216" s="6" t="n"/>
      <c r="F216" s="6" t="n"/>
      <c r="G216" s="6" t="n"/>
      <c r="H216" s="6" t="n"/>
      <c r="I216" s="6" t="n"/>
      <c r="J216" s="7" t="n"/>
      <c r="K216" s="6" t="n"/>
      <c r="L216" s="8" t="n"/>
      <c r="M216" s="8" t="n"/>
      <c r="N216" s="9">
        <f>IF(H216="","",H216*M216)</f>
        <v/>
      </c>
      <c r="O216" s="8" t="n"/>
      <c r="P216" s="9">
        <f>IF(B216="","",N(L216)+N(N216)+N(O216))</f>
        <v/>
      </c>
      <c r="Q216" s="9">
        <f>IF(B216="","",IF(K216=Setup!$E$4,(N(L216)+N(N216))*Setup!$F$5,IF(K216=Setup!$E$5,N(L216)*Setup!$F$7,N(N216)*Setup!$F$9))+N(O216)*Setup!$F$11)</f>
        <v/>
      </c>
      <c r="R216" s="9">
        <f>IF(B216="","",P216+Q216)</f>
        <v/>
      </c>
      <c r="S216" s="9">
        <f>IF(A216="","",SUMIFS(Payments!$C$4:$C$1000,Payments!$A$4:$A$1000,A216))</f>
        <v/>
      </c>
      <c r="T216" s="9">
        <f>IF(B216="","",R216-S216)</f>
        <v/>
      </c>
      <c r="U216" s="10">
        <f>IF(OR(B216="",I216="Cancelled"),"",IF(OR(COUNTIFS($B$4:$B$303,B216,$D$4:$D$303,D216,$C$4:$C$303,C216,$I$4:$I$303,"&lt;&gt;Cancelled")&gt;1,AND(C216="Full day",COUNTIFS($B$4:$B$303,B216,$D$4:$D$303,D216,$I$4:$I$303,"&lt;&gt;Cancelled")&gt;1),AND(C216&lt;&gt;"Full day",COUNTIFS($B$4:$B$303,B216,$D$4:$D$303,D216,$C$4:$C$303,"Full day",$I$4:$I$303,"&lt;&gt;Cancelled")&gt;0)),"CLASH","OK"))</f>
        <v/>
      </c>
      <c r="V216" s="10">
        <f>IF(I216&lt;&gt;"Tentative hold","",IF(J216="","Add hold date",IF(TODAY()&gt;J216+Setup!$F$13,"HOLD EXPIRED: release","Hold live")))</f>
        <v/>
      </c>
      <c r="W216" s="6" t="n"/>
      <c r="X216" s="10">
        <f>IF(OR(B216="",I216="Cancelled"),"",TEXT(B216,"0")&amp;"|"&amp;D216)</f>
        <v/>
      </c>
    </row>
    <row r="217">
      <c r="A217" s="6" t="n"/>
      <c r="B217" s="7" t="n"/>
      <c r="C217" s="6" t="n"/>
      <c r="D217" s="6" t="n"/>
      <c r="E217" s="6" t="n"/>
      <c r="F217" s="6" t="n"/>
      <c r="G217" s="6" t="n"/>
      <c r="H217" s="6" t="n"/>
      <c r="I217" s="6" t="n"/>
      <c r="J217" s="7" t="n"/>
      <c r="K217" s="6" t="n"/>
      <c r="L217" s="8" t="n"/>
      <c r="M217" s="8" t="n"/>
      <c r="N217" s="9">
        <f>IF(H217="","",H217*M217)</f>
        <v/>
      </c>
      <c r="O217" s="8" t="n"/>
      <c r="P217" s="9">
        <f>IF(B217="","",N(L217)+N(N217)+N(O217))</f>
        <v/>
      </c>
      <c r="Q217" s="9">
        <f>IF(B217="","",IF(K217=Setup!$E$4,(N(L217)+N(N217))*Setup!$F$5,IF(K217=Setup!$E$5,N(L217)*Setup!$F$7,N(N217)*Setup!$F$9))+N(O217)*Setup!$F$11)</f>
        <v/>
      </c>
      <c r="R217" s="9">
        <f>IF(B217="","",P217+Q217)</f>
        <v/>
      </c>
      <c r="S217" s="9">
        <f>IF(A217="","",SUMIFS(Payments!$C$4:$C$1000,Payments!$A$4:$A$1000,A217))</f>
        <v/>
      </c>
      <c r="T217" s="9">
        <f>IF(B217="","",R217-S217)</f>
        <v/>
      </c>
      <c r="U217" s="10">
        <f>IF(OR(B217="",I217="Cancelled"),"",IF(OR(COUNTIFS($B$4:$B$303,B217,$D$4:$D$303,D217,$C$4:$C$303,C217,$I$4:$I$303,"&lt;&gt;Cancelled")&gt;1,AND(C217="Full day",COUNTIFS($B$4:$B$303,B217,$D$4:$D$303,D217,$I$4:$I$303,"&lt;&gt;Cancelled")&gt;1),AND(C217&lt;&gt;"Full day",COUNTIFS($B$4:$B$303,B217,$D$4:$D$303,D217,$C$4:$C$303,"Full day",$I$4:$I$303,"&lt;&gt;Cancelled")&gt;0)),"CLASH","OK"))</f>
        <v/>
      </c>
      <c r="V217" s="10">
        <f>IF(I217&lt;&gt;"Tentative hold","",IF(J217="","Add hold date",IF(TODAY()&gt;J217+Setup!$F$13,"HOLD EXPIRED: release","Hold live")))</f>
        <v/>
      </c>
      <c r="W217" s="6" t="n"/>
      <c r="X217" s="10">
        <f>IF(OR(B217="",I217="Cancelled"),"",TEXT(B217,"0")&amp;"|"&amp;D217)</f>
        <v/>
      </c>
    </row>
    <row r="218">
      <c r="A218" s="6" t="n"/>
      <c r="B218" s="7" t="n"/>
      <c r="C218" s="6" t="n"/>
      <c r="D218" s="6" t="n"/>
      <c r="E218" s="6" t="n"/>
      <c r="F218" s="6" t="n"/>
      <c r="G218" s="6" t="n"/>
      <c r="H218" s="6" t="n"/>
      <c r="I218" s="6" t="n"/>
      <c r="J218" s="7" t="n"/>
      <c r="K218" s="6" t="n"/>
      <c r="L218" s="8" t="n"/>
      <c r="M218" s="8" t="n"/>
      <c r="N218" s="9">
        <f>IF(H218="","",H218*M218)</f>
        <v/>
      </c>
      <c r="O218" s="8" t="n"/>
      <c r="P218" s="9">
        <f>IF(B218="","",N(L218)+N(N218)+N(O218))</f>
        <v/>
      </c>
      <c r="Q218" s="9">
        <f>IF(B218="","",IF(K218=Setup!$E$4,(N(L218)+N(N218))*Setup!$F$5,IF(K218=Setup!$E$5,N(L218)*Setup!$F$7,N(N218)*Setup!$F$9))+N(O218)*Setup!$F$11)</f>
        <v/>
      </c>
      <c r="R218" s="9">
        <f>IF(B218="","",P218+Q218)</f>
        <v/>
      </c>
      <c r="S218" s="9">
        <f>IF(A218="","",SUMIFS(Payments!$C$4:$C$1000,Payments!$A$4:$A$1000,A218))</f>
        <v/>
      </c>
      <c r="T218" s="9">
        <f>IF(B218="","",R218-S218)</f>
        <v/>
      </c>
      <c r="U218" s="10">
        <f>IF(OR(B218="",I218="Cancelled"),"",IF(OR(COUNTIFS($B$4:$B$303,B218,$D$4:$D$303,D218,$C$4:$C$303,C218,$I$4:$I$303,"&lt;&gt;Cancelled")&gt;1,AND(C218="Full day",COUNTIFS($B$4:$B$303,B218,$D$4:$D$303,D218,$I$4:$I$303,"&lt;&gt;Cancelled")&gt;1),AND(C218&lt;&gt;"Full day",COUNTIFS($B$4:$B$303,B218,$D$4:$D$303,D218,$C$4:$C$303,"Full day",$I$4:$I$303,"&lt;&gt;Cancelled")&gt;0)),"CLASH","OK"))</f>
        <v/>
      </c>
      <c r="V218" s="10">
        <f>IF(I218&lt;&gt;"Tentative hold","",IF(J218="","Add hold date",IF(TODAY()&gt;J218+Setup!$F$13,"HOLD EXPIRED: release","Hold live")))</f>
        <v/>
      </c>
      <c r="W218" s="6" t="n"/>
      <c r="X218" s="10">
        <f>IF(OR(B218="",I218="Cancelled"),"",TEXT(B218,"0")&amp;"|"&amp;D218)</f>
        <v/>
      </c>
    </row>
    <row r="219">
      <c r="A219" s="6" t="n"/>
      <c r="B219" s="7" t="n"/>
      <c r="C219" s="6" t="n"/>
      <c r="D219" s="6" t="n"/>
      <c r="E219" s="6" t="n"/>
      <c r="F219" s="6" t="n"/>
      <c r="G219" s="6" t="n"/>
      <c r="H219" s="6" t="n"/>
      <c r="I219" s="6" t="n"/>
      <c r="J219" s="7" t="n"/>
      <c r="K219" s="6" t="n"/>
      <c r="L219" s="8" t="n"/>
      <c r="M219" s="8" t="n"/>
      <c r="N219" s="9">
        <f>IF(H219="","",H219*M219)</f>
        <v/>
      </c>
      <c r="O219" s="8" t="n"/>
      <c r="P219" s="9">
        <f>IF(B219="","",N(L219)+N(N219)+N(O219))</f>
        <v/>
      </c>
      <c r="Q219" s="9">
        <f>IF(B219="","",IF(K219=Setup!$E$4,(N(L219)+N(N219))*Setup!$F$5,IF(K219=Setup!$E$5,N(L219)*Setup!$F$7,N(N219)*Setup!$F$9))+N(O219)*Setup!$F$11)</f>
        <v/>
      </c>
      <c r="R219" s="9">
        <f>IF(B219="","",P219+Q219)</f>
        <v/>
      </c>
      <c r="S219" s="9">
        <f>IF(A219="","",SUMIFS(Payments!$C$4:$C$1000,Payments!$A$4:$A$1000,A219))</f>
        <v/>
      </c>
      <c r="T219" s="9">
        <f>IF(B219="","",R219-S219)</f>
        <v/>
      </c>
      <c r="U219" s="10">
        <f>IF(OR(B219="",I219="Cancelled"),"",IF(OR(COUNTIFS($B$4:$B$303,B219,$D$4:$D$303,D219,$C$4:$C$303,C219,$I$4:$I$303,"&lt;&gt;Cancelled")&gt;1,AND(C219="Full day",COUNTIFS($B$4:$B$303,B219,$D$4:$D$303,D219,$I$4:$I$303,"&lt;&gt;Cancelled")&gt;1),AND(C219&lt;&gt;"Full day",COUNTIFS($B$4:$B$303,B219,$D$4:$D$303,D219,$C$4:$C$303,"Full day",$I$4:$I$303,"&lt;&gt;Cancelled")&gt;0)),"CLASH","OK"))</f>
        <v/>
      </c>
      <c r="V219" s="10">
        <f>IF(I219&lt;&gt;"Tentative hold","",IF(J219="","Add hold date",IF(TODAY()&gt;J219+Setup!$F$13,"HOLD EXPIRED: release","Hold live")))</f>
        <v/>
      </c>
      <c r="W219" s="6" t="n"/>
      <c r="X219" s="10">
        <f>IF(OR(B219="",I219="Cancelled"),"",TEXT(B219,"0")&amp;"|"&amp;D219)</f>
        <v/>
      </c>
    </row>
    <row r="220">
      <c r="A220" s="6" t="n"/>
      <c r="B220" s="7" t="n"/>
      <c r="C220" s="6" t="n"/>
      <c r="D220" s="6" t="n"/>
      <c r="E220" s="6" t="n"/>
      <c r="F220" s="6" t="n"/>
      <c r="G220" s="6" t="n"/>
      <c r="H220" s="6" t="n"/>
      <c r="I220" s="6" t="n"/>
      <c r="J220" s="7" t="n"/>
      <c r="K220" s="6" t="n"/>
      <c r="L220" s="8" t="n"/>
      <c r="M220" s="8" t="n"/>
      <c r="N220" s="9">
        <f>IF(H220="","",H220*M220)</f>
        <v/>
      </c>
      <c r="O220" s="8" t="n"/>
      <c r="P220" s="9">
        <f>IF(B220="","",N(L220)+N(N220)+N(O220))</f>
        <v/>
      </c>
      <c r="Q220" s="9">
        <f>IF(B220="","",IF(K220=Setup!$E$4,(N(L220)+N(N220))*Setup!$F$5,IF(K220=Setup!$E$5,N(L220)*Setup!$F$7,N(N220)*Setup!$F$9))+N(O220)*Setup!$F$11)</f>
        <v/>
      </c>
      <c r="R220" s="9">
        <f>IF(B220="","",P220+Q220)</f>
        <v/>
      </c>
      <c r="S220" s="9">
        <f>IF(A220="","",SUMIFS(Payments!$C$4:$C$1000,Payments!$A$4:$A$1000,A220))</f>
        <v/>
      </c>
      <c r="T220" s="9">
        <f>IF(B220="","",R220-S220)</f>
        <v/>
      </c>
      <c r="U220" s="10">
        <f>IF(OR(B220="",I220="Cancelled"),"",IF(OR(COUNTIFS($B$4:$B$303,B220,$D$4:$D$303,D220,$C$4:$C$303,C220,$I$4:$I$303,"&lt;&gt;Cancelled")&gt;1,AND(C220="Full day",COUNTIFS($B$4:$B$303,B220,$D$4:$D$303,D220,$I$4:$I$303,"&lt;&gt;Cancelled")&gt;1),AND(C220&lt;&gt;"Full day",COUNTIFS($B$4:$B$303,B220,$D$4:$D$303,D220,$C$4:$C$303,"Full day",$I$4:$I$303,"&lt;&gt;Cancelled")&gt;0)),"CLASH","OK"))</f>
        <v/>
      </c>
      <c r="V220" s="10">
        <f>IF(I220&lt;&gt;"Tentative hold","",IF(J220="","Add hold date",IF(TODAY()&gt;J220+Setup!$F$13,"HOLD EXPIRED: release","Hold live")))</f>
        <v/>
      </c>
      <c r="W220" s="6" t="n"/>
      <c r="X220" s="10">
        <f>IF(OR(B220="",I220="Cancelled"),"",TEXT(B220,"0")&amp;"|"&amp;D220)</f>
        <v/>
      </c>
    </row>
    <row r="221">
      <c r="A221" s="6" t="n"/>
      <c r="B221" s="7" t="n"/>
      <c r="C221" s="6" t="n"/>
      <c r="D221" s="6" t="n"/>
      <c r="E221" s="6" t="n"/>
      <c r="F221" s="6" t="n"/>
      <c r="G221" s="6" t="n"/>
      <c r="H221" s="6" t="n"/>
      <c r="I221" s="6" t="n"/>
      <c r="J221" s="7" t="n"/>
      <c r="K221" s="6" t="n"/>
      <c r="L221" s="8" t="n"/>
      <c r="M221" s="8" t="n"/>
      <c r="N221" s="9">
        <f>IF(H221="","",H221*M221)</f>
        <v/>
      </c>
      <c r="O221" s="8" t="n"/>
      <c r="P221" s="9">
        <f>IF(B221="","",N(L221)+N(N221)+N(O221))</f>
        <v/>
      </c>
      <c r="Q221" s="9">
        <f>IF(B221="","",IF(K221=Setup!$E$4,(N(L221)+N(N221))*Setup!$F$5,IF(K221=Setup!$E$5,N(L221)*Setup!$F$7,N(N221)*Setup!$F$9))+N(O221)*Setup!$F$11)</f>
        <v/>
      </c>
      <c r="R221" s="9">
        <f>IF(B221="","",P221+Q221)</f>
        <v/>
      </c>
      <c r="S221" s="9">
        <f>IF(A221="","",SUMIFS(Payments!$C$4:$C$1000,Payments!$A$4:$A$1000,A221))</f>
        <v/>
      </c>
      <c r="T221" s="9">
        <f>IF(B221="","",R221-S221)</f>
        <v/>
      </c>
      <c r="U221" s="10">
        <f>IF(OR(B221="",I221="Cancelled"),"",IF(OR(COUNTIFS($B$4:$B$303,B221,$D$4:$D$303,D221,$C$4:$C$303,C221,$I$4:$I$303,"&lt;&gt;Cancelled")&gt;1,AND(C221="Full day",COUNTIFS($B$4:$B$303,B221,$D$4:$D$303,D221,$I$4:$I$303,"&lt;&gt;Cancelled")&gt;1),AND(C221&lt;&gt;"Full day",COUNTIFS($B$4:$B$303,B221,$D$4:$D$303,D221,$C$4:$C$303,"Full day",$I$4:$I$303,"&lt;&gt;Cancelled")&gt;0)),"CLASH","OK"))</f>
        <v/>
      </c>
      <c r="V221" s="10">
        <f>IF(I221&lt;&gt;"Tentative hold","",IF(J221="","Add hold date",IF(TODAY()&gt;J221+Setup!$F$13,"HOLD EXPIRED: release","Hold live")))</f>
        <v/>
      </c>
      <c r="W221" s="6" t="n"/>
      <c r="X221" s="10">
        <f>IF(OR(B221="",I221="Cancelled"),"",TEXT(B221,"0")&amp;"|"&amp;D221)</f>
        <v/>
      </c>
    </row>
    <row r="222">
      <c r="A222" s="6" t="n"/>
      <c r="B222" s="7" t="n"/>
      <c r="C222" s="6" t="n"/>
      <c r="D222" s="6" t="n"/>
      <c r="E222" s="6" t="n"/>
      <c r="F222" s="6" t="n"/>
      <c r="G222" s="6" t="n"/>
      <c r="H222" s="6" t="n"/>
      <c r="I222" s="6" t="n"/>
      <c r="J222" s="7" t="n"/>
      <c r="K222" s="6" t="n"/>
      <c r="L222" s="8" t="n"/>
      <c r="M222" s="8" t="n"/>
      <c r="N222" s="9">
        <f>IF(H222="","",H222*M222)</f>
        <v/>
      </c>
      <c r="O222" s="8" t="n"/>
      <c r="P222" s="9">
        <f>IF(B222="","",N(L222)+N(N222)+N(O222))</f>
        <v/>
      </c>
      <c r="Q222" s="9">
        <f>IF(B222="","",IF(K222=Setup!$E$4,(N(L222)+N(N222))*Setup!$F$5,IF(K222=Setup!$E$5,N(L222)*Setup!$F$7,N(N222)*Setup!$F$9))+N(O222)*Setup!$F$11)</f>
        <v/>
      </c>
      <c r="R222" s="9">
        <f>IF(B222="","",P222+Q222)</f>
        <v/>
      </c>
      <c r="S222" s="9">
        <f>IF(A222="","",SUMIFS(Payments!$C$4:$C$1000,Payments!$A$4:$A$1000,A222))</f>
        <v/>
      </c>
      <c r="T222" s="9">
        <f>IF(B222="","",R222-S222)</f>
        <v/>
      </c>
      <c r="U222" s="10">
        <f>IF(OR(B222="",I222="Cancelled"),"",IF(OR(COUNTIFS($B$4:$B$303,B222,$D$4:$D$303,D222,$C$4:$C$303,C222,$I$4:$I$303,"&lt;&gt;Cancelled")&gt;1,AND(C222="Full day",COUNTIFS($B$4:$B$303,B222,$D$4:$D$303,D222,$I$4:$I$303,"&lt;&gt;Cancelled")&gt;1),AND(C222&lt;&gt;"Full day",COUNTIFS($B$4:$B$303,B222,$D$4:$D$303,D222,$C$4:$C$303,"Full day",$I$4:$I$303,"&lt;&gt;Cancelled")&gt;0)),"CLASH","OK"))</f>
        <v/>
      </c>
      <c r="V222" s="10">
        <f>IF(I222&lt;&gt;"Tentative hold","",IF(J222="","Add hold date",IF(TODAY()&gt;J222+Setup!$F$13,"HOLD EXPIRED: release","Hold live")))</f>
        <v/>
      </c>
      <c r="W222" s="6" t="n"/>
      <c r="X222" s="10">
        <f>IF(OR(B222="",I222="Cancelled"),"",TEXT(B222,"0")&amp;"|"&amp;D222)</f>
        <v/>
      </c>
    </row>
    <row r="223">
      <c r="A223" s="6" t="n"/>
      <c r="B223" s="7" t="n"/>
      <c r="C223" s="6" t="n"/>
      <c r="D223" s="6" t="n"/>
      <c r="E223" s="6" t="n"/>
      <c r="F223" s="6" t="n"/>
      <c r="G223" s="6" t="n"/>
      <c r="H223" s="6" t="n"/>
      <c r="I223" s="6" t="n"/>
      <c r="J223" s="7" t="n"/>
      <c r="K223" s="6" t="n"/>
      <c r="L223" s="8" t="n"/>
      <c r="M223" s="8" t="n"/>
      <c r="N223" s="9">
        <f>IF(H223="","",H223*M223)</f>
        <v/>
      </c>
      <c r="O223" s="8" t="n"/>
      <c r="P223" s="9">
        <f>IF(B223="","",N(L223)+N(N223)+N(O223))</f>
        <v/>
      </c>
      <c r="Q223" s="9">
        <f>IF(B223="","",IF(K223=Setup!$E$4,(N(L223)+N(N223))*Setup!$F$5,IF(K223=Setup!$E$5,N(L223)*Setup!$F$7,N(N223)*Setup!$F$9))+N(O223)*Setup!$F$11)</f>
        <v/>
      </c>
      <c r="R223" s="9">
        <f>IF(B223="","",P223+Q223)</f>
        <v/>
      </c>
      <c r="S223" s="9">
        <f>IF(A223="","",SUMIFS(Payments!$C$4:$C$1000,Payments!$A$4:$A$1000,A223))</f>
        <v/>
      </c>
      <c r="T223" s="9">
        <f>IF(B223="","",R223-S223)</f>
        <v/>
      </c>
      <c r="U223" s="10">
        <f>IF(OR(B223="",I223="Cancelled"),"",IF(OR(COUNTIFS($B$4:$B$303,B223,$D$4:$D$303,D223,$C$4:$C$303,C223,$I$4:$I$303,"&lt;&gt;Cancelled")&gt;1,AND(C223="Full day",COUNTIFS($B$4:$B$303,B223,$D$4:$D$303,D223,$I$4:$I$303,"&lt;&gt;Cancelled")&gt;1),AND(C223&lt;&gt;"Full day",COUNTIFS($B$4:$B$303,B223,$D$4:$D$303,D223,$C$4:$C$303,"Full day",$I$4:$I$303,"&lt;&gt;Cancelled")&gt;0)),"CLASH","OK"))</f>
        <v/>
      </c>
      <c r="V223" s="10">
        <f>IF(I223&lt;&gt;"Tentative hold","",IF(J223="","Add hold date",IF(TODAY()&gt;J223+Setup!$F$13,"HOLD EXPIRED: release","Hold live")))</f>
        <v/>
      </c>
      <c r="W223" s="6" t="n"/>
      <c r="X223" s="10">
        <f>IF(OR(B223="",I223="Cancelled"),"",TEXT(B223,"0")&amp;"|"&amp;D223)</f>
        <v/>
      </c>
    </row>
    <row r="224">
      <c r="A224" s="6" t="n"/>
      <c r="B224" s="7" t="n"/>
      <c r="C224" s="6" t="n"/>
      <c r="D224" s="6" t="n"/>
      <c r="E224" s="6" t="n"/>
      <c r="F224" s="6" t="n"/>
      <c r="G224" s="6" t="n"/>
      <c r="H224" s="6" t="n"/>
      <c r="I224" s="6" t="n"/>
      <c r="J224" s="7" t="n"/>
      <c r="K224" s="6" t="n"/>
      <c r="L224" s="8" t="n"/>
      <c r="M224" s="8" t="n"/>
      <c r="N224" s="9">
        <f>IF(H224="","",H224*M224)</f>
        <v/>
      </c>
      <c r="O224" s="8" t="n"/>
      <c r="P224" s="9">
        <f>IF(B224="","",N(L224)+N(N224)+N(O224))</f>
        <v/>
      </c>
      <c r="Q224" s="9">
        <f>IF(B224="","",IF(K224=Setup!$E$4,(N(L224)+N(N224))*Setup!$F$5,IF(K224=Setup!$E$5,N(L224)*Setup!$F$7,N(N224)*Setup!$F$9))+N(O224)*Setup!$F$11)</f>
        <v/>
      </c>
      <c r="R224" s="9">
        <f>IF(B224="","",P224+Q224)</f>
        <v/>
      </c>
      <c r="S224" s="9">
        <f>IF(A224="","",SUMIFS(Payments!$C$4:$C$1000,Payments!$A$4:$A$1000,A224))</f>
        <v/>
      </c>
      <c r="T224" s="9">
        <f>IF(B224="","",R224-S224)</f>
        <v/>
      </c>
      <c r="U224" s="10">
        <f>IF(OR(B224="",I224="Cancelled"),"",IF(OR(COUNTIFS($B$4:$B$303,B224,$D$4:$D$303,D224,$C$4:$C$303,C224,$I$4:$I$303,"&lt;&gt;Cancelled")&gt;1,AND(C224="Full day",COUNTIFS($B$4:$B$303,B224,$D$4:$D$303,D224,$I$4:$I$303,"&lt;&gt;Cancelled")&gt;1),AND(C224&lt;&gt;"Full day",COUNTIFS($B$4:$B$303,B224,$D$4:$D$303,D224,$C$4:$C$303,"Full day",$I$4:$I$303,"&lt;&gt;Cancelled")&gt;0)),"CLASH","OK"))</f>
        <v/>
      </c>
      <c r="V224" s="10">
        <f>IF(I224&lt;&gt;"Tentative hold","",IF(J224="","Add hold date",IF(TODAY()&gt;J224+Setup!$F$13,"HOLD EXPIRED: release","Hold live")))</f>
        <v/>
      </c>
      <c r="W224" s="6" t="n"/>
      <c r="X224" s="10">
        <f>IF(OR(B224="",I224="Cancelled"),"",TEXT(B224,"0")&amp;"|"&amp;D224)</f>
        <v/>
      </c>
    </row>
    <row r="225">
      <c r="A225" s="6" t="n"/>
      <c r="B225" s="7" t="n"/>
      <c r="C225" s="6" t="n"/>
      <c r="D225" s="6" t="n"/>
      <c r="E225" s="6" t="n"/>
      <c r="F225" s="6" t="n"/>
      <c r="G225" s="6" t="n"/>
      <c r="H225" s="6" t="n"/>
      <c r="I225" s="6" t="n"/>
      <c r="J225" s="7" t="n"/>
      <c r="K225" s="6" t="n"/>
      <c r="L225" s="8" t="n"/>
      <c r="M225" s="8" t="n"/>
      <c r="N225" s="9">
        <f>IF(H225="","",H225*M225)</f>
        <v/>
      </c>
      <c r="O225" s="8" t="n"/>
      <c r="P225" s="9">
        <f>IF(B225="","",N(L225)+N(N225)+N(O225))</f>
        <v/>
      </c>
      <c r="Q225" s="9">
        <f>IF(B225="","",IF(K225=Setup!$E$4,(N(L225)+N(N225))*Setup!$F$5,IF(K225=Setup!$E$5,N(L225)*Setup!$F$7,N(N225)*Setup!$F$9))+N(O225)*Setup!$F$11)</f>
        <v/>
      </c>
      <c r="R225" s="9">
        <f>IF(B225="","",P225+Q225)</f>
        <v/>
      </c>
      <c r="S225" s="9">
        <f>IF(A225="","",SUMIFS(Payments!$C$4:$C$1000,Payments!$A$4:$A$1000,A225))</f>
        <v/>
      </c>
      <c r="T225" s="9">
        <f>IF(B225="","",R225-S225)</f>
        <v/>
      </c>
      <c r="U225" s="10">
        <f>IF(OR(B225="",I225="Cancelled"),"",IF(OR(COUNTIFS($B$4:$B$303,B225,$D$4:$D$303,D225,$C$4:$C$303,C225,$I$4:$I$303,"&lt;&gt;Cancelled")&gt;1,AND(C225="Full day",COUNTIFS($B$4:$B$303,B225,$D$4:$D$303,D225,$I$4:$I$303,"&lt;&gt;Cancelled")&gt;1),AND(C225&lt;&gt;"Full day",COUNTIFS($B$4:$B$303,B225,$D$4:$D$303,D225,$C$4:$C$303,"Full day",$I$4:$I$303,"&lt;&gt;Cancelled")&gt;0)),"CLASH","OK"))</f>
        <v/>
      </c>
      <c r="V225" s="10">
        <f>IF(I225&lt;&gt;"Tentative hold","",IF(J225="","Add hold date",IF(TODAY()&gt;J225+Setup!$F$13,"HOLD EXPIRED: release","Hold live")))</f>
        <v/>
      </c>
      <c r="W225" s="6" t="n"/>
      <c r="X225" s="10">
        <f>IF(OR(B225="",I225="Cancelled"),"",TEXT(B225,"0")&amp;"|"&amp;D225)</f>
        <v/>
      </c>
    </row>
    <row r="226">
      <c r="A226" s="6" t="n"/>
      <c r="B226" s="7" t="n"/>
      <c r="C226" s="6" t="n"/>
      <c r="D226" s="6" t="n"/>
      <c r="E226" s="6" t="n"/>
      <c r="F226" s="6" t="n"/>
      <c r="G226" s="6" t="n"/>
      <c r="H226" s="6" t="n"/>
      <c r="I226" s="6" t="n"/>
      <c r="J226" s="7" t="n"/>
      <c r="K226" s="6" t="n"/>
      <c r="L226" s="8" t="n"/>
      <c r="M226" s="8" t="n"/>
      <c r="N226" s="9">
        <f>IF(H226="","",H226*M226)</f>
        <v/>
      </c>
      <c r="O226" s="8" t="n"/>
      <c r="P226" s="9">
        <f>IF(B226="","",N(L226)+N(N226)+N(O226))</f>
        <v/>
      </c>
      <c r="Q226" s="9">
        <f>IF(B226="","",IF(K226=Setup!$E$4,(N(L226)+N(N226))*Setup!$F$5,IF(K226=Setup!$E$5,N(L226)*Setup!$F$7,N(N226)*Setup!$F$9))+N(O226)*Setup!$F$11)</f>
        <v/>
      </c>
      <c r="R226" s="9">
        <f>IF(B226="","",P226+Q226)</f>
        <v/>
      </c>
      <c r="S226" s="9">
        <f>IF(A226="","",SUMIFS(Payments!$C$4:$C$1000,Payments!$A$4:$A$1000,A226))</f>
        <v/>
      </c>
      <c r="T226" s="9">
        <f>IF(B226="","",R226-S226)</f>
        <v/>
      </c>
      <c r="U226" s="10">
        <f>IF(OR(B226="",I226="Cancelled"),"",IF(OR(COUNTIFS($B$4:$B$303,B226,$D$4:$D$303,D226,$C$4:$C$303,C226,$I$4:$I$303,"&lt;&gt;Cancelled")&gt;1,AND(C226="Full day",COUNTIFS($B$4:$B$303,B226,$D$4:$D$303,D226,$I$4:$I$303,"&lt;&gt;Cancelled")&gt;1),AND(C226&lt;&gt;"Full day",COUNTIFS($B$4:$B$303,B226,$D$4:$D$303,D226,$C$4:$C$303,"Full day",$I$4:$I$303,"&lt;&gt;Cancelled")&gt;0)),"CLASH","OK"))</f>
        <v/>
      </c>
      <c r="V226" s="10">
        <f>IF(I226&lt;&gt;"Tentative hold","",IF(J226="","Add hold date",IF(TODAY()&gt;J226+Setup!$F$13,"HOLD EXPIRED: release","Hold live")))</f>
        <v/>
      </c>
      <c r="W226" s="6" t="n"/>
      <c r="X226" s="10">
        <f>IF(OR(B226="",I226="Cancelled"),"",TEXT(B226,"0")&amp;"|"&amp;D226)</f>
        <v/>
      </c>
    </row>
    <row r="227">
      <c r="A227" s="6" t="n"/>
      <c r="B227" s="7" t="n"/>
      <c r="C227" s="6" t="n"/>
      <c r="D227" s="6" t="n"/>
      <c r="E227" s="6" t="n"/>
      <c r="F227" s="6" t="n"/>
      <c r="G227" s="6" t="n"/>
      <c r="H227" s="6" t="n"/>
      <c r="I227" s="6" t="n"/>
      <c r="J227" s="7" t="n"/>
      <c r="K227" s="6" t="n"/>
      <c r="L227" s="8" t="n"/>
      <c r="M227" s="8" t="n"/>
      <c r="N227" s="9">
        <f>IF(H227="","",H227*M227)</f>
        <v/>
      </c>
      <c r="O227" s="8" t="n"/>
      <c r="P227" s="9">
        <f>IF(B227="","",N(L227)+N(N227)+N(O227))</f>
        <v/>
      </c>
      <c r="Q227" s="9">
        <f>IF(B227="","",IF(K227=Setup!$E$4,(N(L227)+N(N227))*Setup!$F$5,IF(K227=Setup!$E$5,N(L227)*Setup!$F$7,N(N227)*Setup!$F$9))+N(O227)*Setup!$F$11)</f>
        <v/>
      </c>
      <c r="R227" s="9">
        <f>IF(B227="","",P227+Q227)</f>
        <v/>
      </c>
      <c r="S227" s="9">
        <f>IF(A227="","",SUMIFS(Payments!$C$4:$C$1000,Payments!$A$4:$A$1000,A227))</f>
        <v/>
      </c>
      <c r="T227" s="9">
        <f>IF(B227="","",R227-S227)</f>
        <v/>
      </c>
      <c r="U227" s="10">
        <f>IF(OR(B227="",I227="Cancelled"),"",IF(OR(COUNTIFS($B$4:$B$303,B227,$D$4:$D$303,D227,$C$4:$C$303,C227,$I$4:$I$303,"&lt;&gt;Cancelled")&gt;1,AND(C227="Full day",COUNTIFS($B$4:$B$303,B227,$D$4:$D$303,D227,$I$4:$I$303,"&lt;&gt;Cancelled")&gt;1),AND(C227&lt;&gt;"Full day",COUNTIFS($B$4:$B$303,B227,$D$4:$D$303,D227,$C$4:$C$303,"Full day",$I$4:$I$303,"&lt;&gt;Cancelled")&gt;0)),"CLASH","OK"))</f>
        <v/>
      </c>
      <c r="V227" s="10">
        <f>IF(I227&lt;&gt;"Tentative hold","",IF(J227="","Add hold date",IF(TODAY()&gt;J227+Setup!$F$13,"HOLD EXPIRED: release","Hold live")))</f>
        <v/>
      </c>
      <c r="W227" s="6" t="n"/>
      <c r="X227" s="10">
        <f>IF(OR(B227="",I227="Cancelled"),"",TEXT(B227,"0")&amp;"|"&amp;D227)</f>
        <v/>
      </c>
    </row>
    <row r="228">
      <c r="A228" s="6" t="n"/>
      <c r="B228" s="7" t="n"/>
      <c r="C228" s="6" t="n"/>
      <c r="D228" s="6" t="n"/>
      <c r="E228" s="6" t="n"/>
      <c r="F228" s="6" t="n"/>
      <c r="G228" s="6" t="n"/>
      <c r="H228" s="6" t="n"/>
      <c r="I228" s="6" t="n"/>
      <c r="J228" s="7" t="n"/>
      <c r="K228" s="6" t="n"/>
      <c r="L228" s="8" t="n"/>
      <c r="M228" s="8" t="n"/>
      <c r="N228" s="9">
        <f>IF(H228="","",H228*M228)</f>
        <v/>
      </c>
      <c r="O228" s="8" t="n"/>
      <c r="P228" s="9">
        <f>IF(B228="","",N(L228)+N(N228)+N(O228))</f>
        <v/>
      </c>
      <c r="Q228" s="9">
        <f>IF(B228="","",IF(K228=Setup!$E$4,(N(L228)+N(N228))*Setup!$F$5,IF(K228=Setup!$E$5,N(L228)*Setup!$F$7,N(N228)*Setup!$F$9))+N(O228)*Setup!$F$11)</f>
        <v/>
      </c>
      <c r="R228" s="9">
        <f>IF(B228="","",P228+Q228)</f>
        <v/>
      </c>
      <c r="S228" s="9">
        <f>IF(A228="","",SUMIFS(Payments!$C$4:$C$1000,Payments!$A$4:$A$1000,A228))</f>
        <v/>
      </c>
      <c r="T228" s="9">
        <f>IF(B228="","",R228-S228)</f>
        <v/>
      </c>
      <c r="U228" s="10">
        <f>IF(OR(B228="",I228="Cancelled"),"",IF(OR(COUNTIFS($B$4:$B$303,B228,$D$4:$D$303,D228,$C$4:$C$303,C228,$I$4:$I$303,"&lt;&gt;Cancelled")&gt;1,AND(C228="Full day",COUNTIFS($B$4:$B$303,B228,$D$4:$D$303,D228,$I$4:$I$303,"&lt;&gt;Cancelled")&gt;1),AND(C228&lt;&gt;"Full day",COUNTIFS($B$4:$B$303,B228,$D$4:$D$303,D228,$C$4:$C$303,"Full day",$I$4:$I$303,"&lt;&gt;Cancelled")&gt;0)),"CLASH","OK"))</f>
        <v/>
      </c>
      <c r="V228" s="10">
        <f>IF(I228&lt;&gt;"Tentative hold","",IF(J228="","Add hold date",IF(TODAY()&gt;J228+Setup!$F$13,"HOLD EXPIRED: release","Hold live")))</f>
        <v/>
      </c>
      <c r="W228" s="6" t="n"/>
      <c r="X228" s="10">
        <f>IF(OR(B228="",I228="Cancelled"),"",TEXT(B228,"0")&amp;"|"&amp;D228)</f>
        <v/>
      </c>
    </row>
    <row r="229">
      <c r="A229" s="6" t="n"/>
      <c r="B229" s="7" t="n"/>
      <c r="C229" s="6" t="n"/>
      <c r="D229" s="6" t="n"/>
      <c r="E229" s="6" t="n"/>
      <c r="F229" s="6" t="n"/>
      <c r="G229" s="6" t="n"/>
      <c r="H229" s="6" t="n"/>
      <c r="I229" s="6" t="n"/>
      <c r="J229" s="7" t="n"/>
      <c r="K229" s="6" t="n"/>
      <c r="L229" s="8" t="n"/>
      <c r="M229" s="8" t="n"/>
      <c r="N229" s="9">
        <f>IF(H229="","",H229*M229)</f>
        <v/>
      </c>
      <c r="O229" s="8" t="n"/>
      <c r="P229" s="9">
        <f>IF(B229="","",N(L229)+N(N229)+N(O229))</f>
        <v/>
      </c>
      <c r="Q229" s="9">
        <f>IF(B229="","",IF(K229=Setup!$E$4,(N(L229)+N(N229))*Setup!$F$5,IF(K229=Setup!$E$5,N(L229)*Setup!$F$7,N(N229)*Setup!$F$9))+N(O229)*Setup!$F$11)</f>
        <v/>
      </c>
      <c r="R229" s="9">
        <f>IF(B229="","",P229+Q229)</f>
        <v/>
      </c>
      <c r="S229" s="9">
        <f>IF(A229="","",SUMIFS(Payments!$C$4:$C$1000,Payments!$A$4:$A$1000,A229))</f>
        <v/>
      </c>
      <c r="T229" s="9">
        <f>IF(B229="","",R229-S229)</f>
        <v/>
      </c>
      <c r="U229" s="10">
        <f>IF(OR(B229="",I229="Cancelled"),"",IF(OR(COUNTIFS($B$4:$B$303,B229,$D$4:$D$303,D229,$C$4:$C$303,C229,$I$4:$I$303,"&lt;&gt;Cancelled")&gt;1,AND(C229="Full day",COUNTIFS($B$4:$B$303,B229,$D$4:$D$303,D229,$I$4:$I$303,"&lt;&gt;Cancelled")&gt;1),AND(C229&lt;&gt;"Full day",COUNTIFS($B$4:$B$303,B229,$D$4:$D$303,D229,$C$4:$C$303,"Full day",$I$4:$I$303,"&lt;&gt;Cancelled")&gt;0)),"CLASH","OK"))</f>
        <v/>
      </c>
      <c r="V229" s="10">
        <f>IF(I229&lt;&gt;"Tentative hold","",IF(J229="","Add hold date",IF(TODAY()&gt;J229+Setup!$F$13,"HOLD EXPIRED: release","Hold live")))</f>
        <v/>
      </c>
      <c r="W229" s="6" t="n"/>
      <c r="X229" s="10">
        <f>IF(OR(B229="",I229="Cancelled"),"",TEXT(B229,"0")&amp;"|"&amp;D229)</f>
        <v/>
      </c>
    </row>
    <row r="230">
      <c r="A230" s="6" t="n"/>
      <c r="B230" s="7" t="n"/>
      <c r="C230" s="6" t="n"/>
      <c r="D230" s="6" t="n"/>
      <c r="E230" s="6" t="n"/>
      <c r="F230" s="6" t="n"/>
      <c r="G230" s="6" t="n"/>
      <c r="H230" s="6" t="n"/>
      <c r="I230" s="6" t="n"/>
      <c r="J230" s="7" t="n"/>
      <c r="K230" s="6" t="n"/>
      <c r="L230" s="8" t="n"/>
      <c r="M230" s="8" t="n"/>
      <c r="N230" s="9">
        <f>IF(H230="","",H230*M230)</f>
        <v/>
      </c>
      <c r="O230" s="8" t="n"/>
      <c r="P230" s="9">
        <f>IF(B230="","",N(L230)+N(N230)+N(O230))</f>
        <v/>
      </c>
      <c r="Q230" s="9">
        <f>IF(B230="","",IF(K230=Setup!$E$4,(N(L230)+N(N230))*Setup!$F$5,IF(K230=Setup!$E$5,N(L230)*Setup!$F$7,N(N230)*Setup!$F$9))+N(O230)*Setup!$F$11)</f>
        <v/>
      </c>
      <c r="R230" s="9">
        <f>IF(B230="","",P230+Q230)</f>
        <v/>
      </c>
      <c r="S230" s="9">
        <f>IF(A230="","",SUMIFS(Payments!$C$4:$C$1000,Payments!$A$4:$A$1000,A230))</f>
        <v/>
      </c>
      <c r="T230" s="9">
        <f>IF(B230="","",R230-S230)</f>
        <v/>
      </c>
      <c r="U230" s="10">
        <f>IF(OR(B230="",I230="Cancelled"),"",IF(OR(COUNTIFS($B$4:$B$303,B230,$D$4:$D$303,D230,$C$4:$C$303,C230,$I$4:$I$303,"&lt;&gt;Cancelled")&gt;1,AND(C230="Full day",COUNTIFS($B$4:$B$303,B230,$D$4:$D$303,D230,$I$4:$I$303,"&lt;&gt;Cancelled")&gt;1),AND(C230&lt;&gt;"Full day",COUNTIFS($B$4:$B$303,B230,$D$4:$D$303,D230,$C$4:$C$303,"Full day",$I$4:$I$303,"&lt;&gt;Cancelled")&gt;0)),"CLASH","OK"))</f>
        <v/>
      </c>
      <c r="V230" s="10">
        <f>IF(I230&lt;&gt;"Tentative hold","",IF(J230="","Add hold date",IF(TODAY()&gt;J230+Setup!$F$13,"HOLD EXPIRED: release","Hold live")))</f>
        <v/>
      </c>
      <c r="W230" s="6" t="n"/>
      <c r="X230" s="10">
        <f>IF(OR(B230="",I230="Cancelled"),"",TEXT(B230,"0")&amp;"|"&amp;D230)</f>
        <v/>
      </c>
    </row>
    <row r="231">
      <c r="A231" s="6" t="n"/>
      <c r="B231" s="7" t="n"/>
      <c r="C231" s="6" t="n"/>
      <c r="D231" s="6" t="n"/>
      <c r="E231" s="6" t="n"/>
      <c r="F231" s="6" t="n"/>
      <c r="G231" s="6" t="n"/>
      <c r="H231" s="6" t="n"/>
      <c r="I231" s="6" t="n"/>
      <c r="J231" s="7" t="n"/>
      <c r="K231" s="6" t="n"/>
      <c r="L231" s="8" t="n"/>
      <c r="M231" s="8" t="n"/>
      <c r="N231" s="9">
        <f>IF(H231="","",H231*M231)</f>
        <v/>
      </c>
      <c r="O231" s="8" t="n"/>
      <c r="P231" s="9">
        <f>IF(B231="","",N(L231)+N(N231)+N(O231))</f>
        <v/>
      </c>
      <c r="Q231" s="9">
        <f>IF(B231="","",IF(K231=Setup!$E$4,(N(L231)+N(N231))*Setup!$F$5,IF(K231=Setup!$E$5,N(L231)*Setup!$F$7,N(N231)*Setup!$F$9))+N(O231)*Setup!$F$11)</f>
        <v/>
      </c>
      <c r="R231" s="9">
        <f>IF(B231="","",P231+Q231)</f>
        <v/>
      </c>
      <c r="S231" s="9">
        <f>IF(A231="","",SUMIFS(Payments!$C$4:$C$1000,Payments!$A$4:$A$1000,A231))</f>
        <v/>
      </c>
      <c r="T231" s="9">
        <f>IF(B231="","",R231-S231)</f>
        <v/>
      </c>
      <c r="U231" s="10">
        <f>IF(OR(B231="",I231="Cancelled"),"",IF(OR(COUNTIFS($B$4:$B$303,B231,$D$4:$D$303,D231,$C$4:$C$303,C231,$I$4:$I$303,"&lt;&gt;Cancelled")&gt;1,AND(C231="Full day",COUNTIFS($B$4:$B$303,B231,$D$4:$D$303,D231,$I$4:$I$303,"&lt;&gt;Cancelled")&gt;1),AND(C231&lt;&gt;"Full day",COUNTIFS($B$4:$B$303,B231,$D$4:$D$303,D231,$C$4:$C$303,"Full day",$I$4:$I$303,"&lt;&gt;Cancelled")&gt;0)),"CLASH","OK"))</f>
        <v/>
      </c>
      <c r="V231" s="10">
        <f>IF(I231&lt;&gt;"Tentative hold","",IF(J231="","Add hold date",IF(TODAY()&gt;J231+Setup!$F$13,"HOLD EXPIRED: release","Hold live")))</f>
        <v/>
      </c>
      <c r="W231" s="6" t="n"/>
      <c r="X231" s="10">
        <f>IF(OR(B231="",I231="Cancelled"),"",TEXT(B231,"0")&amp;"|"&amp;D231)</f>
        <v/>
      </c>
    </row>
    <row r="232">
      <c r="A232" s="6" t="n"/>
      <c r="B232" s="7" t="n"/>
      <c r="C232" s="6" t="n"/>
      <c r="D232" s="6" t="n"/>
      <c r="E232" s="6" t="n"/>
      <c r="F232" s="6" t="n"/>
      <c r="G232" s="6" t="n"/>
      <c r="H232" s="6" t="n"/>
      <c r="I232" s="6" t="n"/>
      <c r="J232" s="7" t="n"/>
      <c r="K232" s="6" t="n"/>
      <c r="L232" s="8" t="n"/>
      <c r="M232" s="8" t="n"/>
      <c r="N232" s="9">
        <f>IF(H232="","",H232*M232)</f>
        <v/>
      </c>
      <c r="O232" s="8" t="n"/>
      <c r="P232" s="9">
        <f>IF(B232="","",N(L232)+N(N232)+N(O232))</f>
        <v/>
      </c>
      <c r="Q232" s="9">
        <f>IF(B232="","",IF(K232=Setup!$E$4,(N(L232)+N(N232))*Setup!$F$5,IF(K232=Setup!$E$5,N(L232)*Setup!$F$7,N(N232)*Setup!$F$9))+N(O232)*Setup!$F$11)</f>
        <v/>
      </c>
      <c r="R232" s="9">
        <f>IF(B232="","",P232+Q232)</f>
        <v/>
      </c>
      <c r="S232" s="9">
        <f>IF(A232="","",SUMIFS(Payments!$C$4:$C$1000,Payments!$A$4:$A$1000,A232))</f>
        <v/>
      </c>
      <c r="T232" s="9">
        <f>IF(B232="","",R232-S232)</f>
        <v/>
      </c>
      <c r="U232" s="10">
        <f>IF(OR(B232="",I232="Cancelled"),"",IF(OR(COUNTIFS($B$4:$B$303,B232,$D$4:$D$303,D232,$C$4:$C$303,C232,$I$4:$I$303,"&lt;&gt;Cancelled")&gt;1,AND(C232="Full day",COUNTIFS($B$4:$B$303,B232,$D$4:$D$303,D232,$I$4:$I$303,"&lt;&gt;Cancelled")&gt;1),AND(C232&lt;&gt;"Full day",COUNTIFS($B$4:$B$303,B232,$D$4:$D$303,D232,$C$4:$C$303,"Full day",$I$4:$I$303,"&lt;&gt;Cancelled")&gt;0)),"CLASH","OK"))</f>
        <v/>
      </c>
      <c r="V232" s="10">
        <f>IF(I232&lt;&gt;"Tentative hold","",IF(J232="","Add hold date",IF(TODAY()&gt;J232+Setup!$F$13,"HOLD EXPIRED: release","Hold live")))</f>
        <v/>
      </c>
      <c r="W232" s="6" t="n"/>
      <c r="X232" s="10">
        <f>IF(OR(B232="",I232="Cancelled"),"",TEXT(B232,"0")&amp;"|"&amp;D232)</f>
        <v/>
      </c>
    </row>
    <row r="233">
      <c r="A233" s="6" t="n"/>
      <c r="B233" s="7" t="n"/>
      <c r="C233" s="6" t="n"/>
      <c r="D233" s="6" t="n"/>
      <c r="E233" s="6" t="n"/>
      <c r="F233" s="6" t="n"/>
      <c r="G233" s="6" t="n"/>
      <c r="H233" s="6" t="n"/>
      <c r="I233" s="6" t="n"/>
      <c r="J233" s="7" t="n"/>
      <c r="K233" s="6" t="n"/>
      <c r="L233" s="8" t="n"/>
      <c r="M233" s="8" t="n"/>
      <c r="N233" s="9">
        <f>IF(H233="","",H233*M233)</f>
        <v/>
      </c>
      <c r="O233" s="8" t="n"/>
      <c r="P233" s="9">
        <f>IF(B233="","",N(L233)+N(N233)+N(O233))</f>
        <v/>
      </c>
      <c r="Q233" s="9">
        <f>IF(B233="","",IF(K233=Setup!$E$4,(N(L233)+N(N233))*Setup!$F$5,IF(K233=Setup!$E$5,N(L233)*Setup!$F$7,N(N233)*Setup!$F$9))+N(O233)*Setup!$F$11)</f>
        <v/>
      </c>
      <c r="R233" s="9">
        <f>IF(B233="","",P233+Q233)</f>
        <v/>
      </c>
      <c r="S233" s="9">
        <f>IF(A233="","",SUMIFS(Payments!$C$4:$C$1000,Payments!$A$4:$A$1000,A233))</f>
        <v/>
      </c>
      <c r="T233" s="9">
        <f>IF(B233="","",R233-S233)</f>
        <v/>
      </c>
      <c r="U233" s="10">
        <f>IF(OR(B233="",I233="Cancelled"),"",IF(OR(COUNTIFS($B$4:$B$303,B233,$D$4:$D$303,D233,$C$4:$C$303,C233,$I$4:$I$303,"&lt;&gt;Cancelled")&gt;1,AND(C233="Full day",COUNTIFS($B$4:$B$303,B233,$D$4:$D$303,D233,$I$4:$I$303,"&lt;&gt;Cancelled")&gt;1),AND(C233&lt;&gt;"Full day",COUNTIFS($B$4:$B$303,B233,$D$4:$D$303,D233,$C$4:$C$303,"Full day",$I$4:$I$303,"&lt;&gt;Cancelled")&gt;0)),"CLASH","OK"))</f>
        <v/>
      </c>
      <c r="V233" s="10">
        <f>IF(I233&lt;&gt;"Tentative hold","",IF(J233="","Add hold date",IF(TODAY()&gt;J233+Setup!$F$13,"HOLD EXPIRED: release","Hold live")))</f>
        <v/>
      </c>
      <c r="W233" s="6" t="n"/>
      <c r="X233" s="10">
        <f>IF(OR(B233="",I233="Cancelled"),"",TEXT(B233,"0")&amp;"|"&amp;D233)</f>
        <v/>
      </c>
    </row>
    <row r="234">
      <c r="A234" s="6" t="n"/>
      <c r="B234" s="7" t="n"/>
      <c r="C234" s="6" t="n"/>
      <c r="D234" s="6" t="n"/>
      <c r="E234" s="6" t="n"/>
      <c r="F234" s="6" t="n"/>
      <c r="G234" s="6" t="n"/>
      <c r="H234" s="6" t="n"/>
      <c r="I234" s="6" t="n"/>
      <c r="J234" s="7" t="n"/>
      <c r="K234" s="6" t="n"/>
      <c r="L234" s="8" t="n"/>
      <c r="M234" s="8" t="n"/>
      <c r="N234" s="9">
        <f>IF(H234="","",H234*M234)</f>
        <v/>
      </c>
      <c r="O234" s="8" t="n"/>
      <c r="P234" s="9">
        <f>IF(B234="","",N(L234)+N(N234)+N(O234))</f>
        <v/>
      </c>
      <c r="Q234" s="9">
        <f>IF(B234="","",IF(K234=Setup!$E$4,(N(L234)+N(N234))*Setup!$F$5,IF(K234=Setup!$E$5,N(L234)*Setup!$F$7,N(N234)*Setup!$F$9))+N(O234)*Setup!$F$11)</f>
        <v/>
      </c>
      <c r="R234" s="9">
        <f>IF(B234="","",P234+Q234)</f>
        <v/>
      </c>
      <c r="S234" s="9">
        <f>IF(A234="","",SUMIFS(Payments!$C$4:$C$1000,Payments!$A$4:$A$1000,A234))</f>
        <v/>
      </c>
      <c r="T234" s="9">
        <f>IF(B234="","",R234-S234)</f>
        <v/>
      </c>
      <c r="U234" s="10">
        <f>IF(OR(B234="",I234="Cancelled"),"",IF(OR(COUNTIFS($B$4:$B$303,B234,$D$4:$D$303,D234,$C$4:$C$303,C234,$I$4:$I$303,"&lt;&gt;Cancelled")&gt;1,AND(C234="Full day",COUNTIFS($B$4:$B$303,B234,$D$4:$D$303,D234,$I$4:$I$303,"&lt;&gt;Cancelled")&gt;1),AND(C234&lt;&gt;"Full day",COUNTIFS($B$4:$B$303,B234,$D$4:$D$303,D234,$C$4:$C$303,"Full day",$I$4:$I$303,"&lt;&gt;Cancelled")&gt;0)),"CLASH","OK"))</f>
        <v/>
      </c>
      <c r="V234" s="10">
        <f>IF(I234&lt;&gt;"Tentative hold","",IF(J234="","Add hold date",IF(TODAY()&gt;J234+Setup!$F$13,"HOLD EXPIRED: release","Hold live")))</f>
        <v/>
      </c>
      <c r="W234" s="6" t="n"/>
      <c r="X234" s="10">
        <f>IF(OR(B234="",I234="Cancelled"),"",TEXT(B234,"0")&amp;"|"&amp;D234)</f>
        <v/>
      </c>
    </row>
    <row r="235">
      <c r="A235" s="6" t="n"/>
      <c r="B235" s="7" t="n"/>
      <c r="C235" s="6" t="n"/>
      <c r="D235" s="6" t="n"/>
      <c r="E235" s="6" t="n"/>
      <c r="F235" s="6" t="n"/>
      <c r="G235" s="6" t="n"/>
      <c r="H235" s="6" t="n"/>
      <c r="I235" s="6" t="n"/>
      <c r="J235" s="7" t="n"/>
      <c r="K235" s="6" t="n"/>
      <c r="L235" s="8" t="n"/>
      <c r="M235" s="8" t="n"/>
      <c r="N235" s="9">
        <f>IF(H235="","",H235*M235)</f>
        <v/>
      </c>
      <c r="O235" s="8" t="n"/>
      <c r="P235" s="9">
        <f>IF(B235="","",N(L235)+N(N235)+N(O235))</f>
        <v/>
      </c>
      <c r="Q235" s="9">
        <f>IF(B235="","",IF(K235=Setup!$E$4,(N(L235)+N(N235))*Setup!$F$5,IF(K235=Setup!$E$5,N(L235)*Setup!$F$7,N(N235)*Setup!$F$9))+N(O235)*Setup!$F$11)</f>
        <v/>
      </c>
      <c r="R235" s="9">
        <f>IF(B235="","",P235+Q235)</f>
        <v/>
      </c>
      <c r="S235" s="9">
        <f>IF(A235="","",SUMIFS(Payments!$C$4:$C$1000,Payments!$A$4:$A$1000,A235))</f>
        <v/>
      </c>
      <c r="T235" s="9">
        <f>IF(B235="","",R235-S235)</f>
        <v/>
      </c>
      <c r="U235" s="10">
        <f>IF(OR(B235="",I235="Cancelled"),"",IF(OR(COUNTIFS($B$4:$B$303,B235,$D$4:$D$303,D235,$C$4:$C$303,C235,$I$4:$I$303,"&lt;&gt;Cancelled")&gt;1,AND(C235="Full day",COUNTIFS($B$4:$B$303,B235,$D$4:$D$303,D235,$I$4:$I$303,"&lt;&gt;Cancelled")&gt;1),AND(C235&lt;&gt;"Full day",COUNTIFS($B$4:$B$303,B235,$D$4:$D$303,D235,$C$4:$C$303,"Full day",$I$4:$I$303,"&lt;&gt;Cancelled")&gt;0)),"CLASH","OK"))</f>
        <v/>
      </c>
      <c r="V235" s="10">
        <f>IF(I235&lt;&gt;"Tentative hold","",IF(J235="","Add hold date",IF(TODAY()&gt;J235+Setup!$F$13,"HOLD EXPIRED: release","Hold live")))</f>
        <v/>
      </c>
      <c r="W235" s="6" t="n"/>
      <c r="X235" s="10">
        <f>IF(OR(B235="",I235="Cancelled"),"",TEXT(B235,"0")&amp;"|"&amp;D235)</f>
        <v/>
      </c>
    </row>
    <row r="236">
      <c r="A236" s="6" t="n"/>
      <c r="B236" s="7" t="n"/>
      <c r="C236" s="6" t="n"/>
      <c r="D236" s="6" t="n"/>
      <c r="E236" s="6" t="n"/>
      <c r="F236" s="6" t="n"/>
      <c r="G236" s="6" t="n"/>
      <c r="H236" s="6" t="n"/>
      <c r="I236" s="6" t="n"/>
      <c r="J236" s="7" t="n"/>
      <c r="K236" s="6" t="n"/>
      <c r="L236" s="8" t="n"/>
      <c r="M236" s="8" t="n"/>
      <c r="N236" s="9">
        <f>IF(H236="","",H236*M236)</f>
        <v/>
      </c>
      <c r="O236" s="8" t="n"/>
      <c r="P236" s="9">
        <f>IF(B236="","",N(L236)+N(N236)+N(O236))</f>
        <v/>
      </c>
      <c r="Q236" s="9">
        <f>IF(B236="","",IF(K236=Setup!$E$4,(N(L236)+N(N236))*Setup!$F$5,IF(K236=Setup!$E$5,N(L236)*Setup!$F$7,N(N236)*Setup!$F$9))+N(O236)*Setup!$F$11)</f>
        <v/>
      </c>
      <c r="R236" s="9">
        <f>IF(B236="","",P236+Q236)</f>
        <v/>
      </c>
      <c r="S236" s="9">
        <f>IF(A236="","",SUMIFS(Payments!$C$4:$C$1000,Payments!$A$4:$A$1000,A236))</f>
        <v/>
      </c>
      <c r="T236" s="9">
        <f>IF(B236="","",R236-S236)</f>
        <v/>
      </c>
      <c r="U236" s="10">
        <f>IF(OR(B236="",I236="Cancelled"),"",IF(OR(COUNTIFS($B$4:$B$303,B236,$D$4:$D$303,D236,$C$4:$C$303,C236,$I$4:$I$303,"&lt;&gt;Cancelled")&gt;1,AND(C236="Full day",COUNTIFS($B$4:$B$303,B236,$D$4:$D$303,D236,$I$4:$I$303,"&lt;&gt;Cancelled")&gt;1),AND(C236&lt;&gt;"Full day",COUNTIFS($B$4:$B$303,B236,$D$4:$D$303,D236,$C$4:$C$303,"Full day",$I$4:$I$303,"&lt;&gt;Cancelled")&gt;0)),"CLASH","OK"))</f>
        <v/>
      </c>
      <c r="V236" s="10">
        <f>IF(I236&lt;&gt;"Tentative hold","",IF(J236="","Add hold date",IF(TODAY()&gt;J236+Setup!$F$13,"HOLD EXPIRED: release","Hold live")))</f>
        <v/>
      </c>
      <c r="W236" s="6" t="n"/>
      <c r="X236" s="10">
        <f>IF(OR(B236="",I236="Cancelled"),"",TEXT(B236,"0")&amp;"|"&amp;D236)</f>
        <v/>
      </c>
    </row>
    <row r="237">
      <c r="A237" s="6" t="n"/>
      <c r="B237" s="7" t="n"/>
      <c r="C237" s="6" t="n"/>
      <c r="D237" s="6" t="n"/>
      <c r="E237" s="6" t="n"/>
      <c r="F237" s="6" t="n"/>
      <c r="G237" s="6" t="n"/>
      <c r="H237" s="6" t="n"/>
      <c r="I237" s="6" t="n"/>
      <c r="J237" s="7" t="n"/>
      <c r="K237" s="6" t="n"/>
      <c r="L237" s="8" t="n"/>
      <c r="M237" s="8" t="n"/>
      <c r="N237" s="9">
        <f>IF(H237="","",H237*M237)</f>
        <v/>
      </c>
      <c r="O237" s="8" t="n"/>
      <c r="P237" s="9">
        <f>IF(B237="","",N(L237)+N(N237)+N(O237))</f>
        <v/>
      </c>
      <c r="Q237" s="9">
        <f>IF(B237="","",IF(K237=Setup!$E$4,(N(L237)+N(N237))*Setup!$F$5,IF(K237=Setup!$E$5,N(L237)*Setup!$F$7,N(N237)*Setup!$F$9))+N(O237)*Setup!$F$11)</f>
        <v/>
      </c>
      <c r="R237" s="9">
        <f>IF(B237="","",P237+Q237)</f>
        <v/>
      </c>
      <c r="S237" s="9">
        <f>IF(A237="","",SUMIFS(Payments!$C$4:$C$1000,Payments!$A$4:$A$1000,A237))</f>
        <v/>
      </c>
      <c r="T237" s="9">
        <f>IF(B237="","",R237-S237)</f>
        <v/>
      </c>
      <c r="U237" s="10">
        <f>IF(OR(B237="",I237="Cancelled"),"",IF(OR(COUNTIFS($B$4:$B$303,B237,$D$4:$D$303,D237,$C$4:$C$303,C237,$I$4:$I$303,"&lt;&gt;Cancelled")&gt;1,AND(C237="Full day",COUNTIFS($B$4:$B$303,B237,$D$4:$D$303,D237,$I$4:$I$303,"&lt;&gt;Cancelled")&gt;1),AND(C237&lt;&gt;"Full day",COUNTIFS($B$4:$B$303,B237,$D$4:$D$303,D237,$C$4:$C$303,"Full day",$I$4:$I$303,"&lt;&gt;Cancelled")&gt;0)),"CLASH","OK"))</f>
        <v/>
      </c>
      <c r="V237" s="10">
        <f>IF(I237&lt;&gt;"Tentative hold","",IF(J237="","Add hold date",IF(TODAY()&gt;J237+Setup!$F$13,"HOLD EXPIRED: release","Hold live")))</f>
        <v/>
      </c>
      <c r="W237" s="6" t="n"/>
      <c r="X237" s="10">
        <f>IF(OR(B237="",I237="Cancelled"),"",TEXT(B237,"0")&amp;"|"&amp;D237)</f>
        <v/>
      </c>
    </row>
    <row r="238">
      <c r="A238" s="6" t="n"/>
      <c r="B238" s="7" t="n"/>
      <c r="C238" s="6" t="n"/>
      <c r="D238" s="6" t="n"/>
      <c r="E238" s="6" t="n"/>
      <c r="F238" s="6" t="n"/>
      <c r="G238" s="6" t="n"/>
      <c r="H238" s="6" t="n"/>
      <c r="I238" s="6" t="n"/>
      <c r="J238" s="7" t="n"/>
      <c r="K238" s="6" t="n"/>
      <c r="L238" s="8" t="n"/>
      <c r="M238" s="8" t="n"/>
      <c r="N238" s="9">
        <f>IF(H238="","",H238*M238)</f>
        <v/>
      </c>
      <c r="O238" s="8" t="n"/>
      <c r="P238" s="9">
        <f>IF(B238="","",N(L238)+N(N238)+N(O238))</f>
        <v/>
      </c>
      <c r="Q238" s="9">
        <f>IF(B238="","",IF(K238=Setup!$E$4,(N(L238)+N(N238))*Setup!$F$5,IF(K238=Setup!$E$5,N(L238)*Setup!$F$7,N(N238)*Setup!$F$9))+N(O238)*Setup!$F$11)</f>
        <v/>
      </c>
      <c r="R238" s="9">
        <f>IF(B238="","",P238+Q238)</f>
        <v/>
      </c>
      <c r="S238" s="9">
        <f>IF(A238="","",SUMIFS(Payments!$C$4:$C$1000,Payments!$A$4:$A$1000,A238))</f>
        <v/>
      </c>
      <c r="T238" s="9">
        <f>IF(B238="","",R238-S238)</f>
        <v/>
      </c>
      <c r="U238" s="10">
        <f>IF(OR(B238="",I238="Cancelled"),"",IF(OR(COUNTIFS($B$4:$B$303,B238,$D$4:$D$303,D238,$C$4:$C$303,C238,$I$4:$I$303,"&lt;&gt;Cancelled")&gt;1,AND(C238="Full day",COUNTIFS($B$4:$B$303,B238,$D$4:$D$303,D238,$I$4:$I$303,"&lt;&gt;Cancelled")&gt;1),AND(C238&lt;&gt;"Full day",COUNTIFS($B$4:$B$303,B238,$D$4:$D$303,D238,$C$4:$C$303,"Full day",$I$4:$I$303,"&lt;&gt;Cancelled")&gt;0)),"CLASH","OK"))</f>
        <v/>
      </c>
      <c r="V238" s="10">
        <f>IF(I238&lt;&gt;"Tentative hold","",IF(J238="","Add hold date",IF(TODAY()&gt;J238+Setup!$F$13,"HOLD EXPIRED: release","Hold live")))</f>
        <v/>
      </c>
      <c r="W238" s="6" t="n"/>
      <c r="X238" s="10">
        <f>IF(OR(B238="",I238="Cancelled"),"",TEXT(B238,"0")&amp;"|"&amp;D238)</f>
        <v/>
      </c>
    </row>
    <row r="239">
      <c r="A239" s="6" t="n"/>
      <c r="B239" s="7" t="n"/>
      <c r="C239" s="6" t="n"/>
      <c r="D239" s="6" t="n"/>
      <c r="E239" s="6" t="n"/>
      <c r="F239" s="6" t="n"/>
      <c r="G239" s="6" t="n"/>
      <c r="H239" s="6" t="n"/>
      <c r="I239" s="6" t="n"/>
      <c r="J239" s="7" t="n"/>
      <c r="K239" s="6" t="n"/>
      <c r="L239" s="8" t="n"/>
      <c r="M239" s="8" t="n"/>
      <c r="N239" s="9">
        <f>IF(H239="","",H239*M239)</f>
        <v/>
      </c>
      <c r="O239" s="8" t="n"/>
      <c r="P239" s="9">
        <f>IF(B239="","",N(L239)+N(N239)+N(O239))</f>
        <v/>
      </c>
      <c r="Q239" s="9">
        <f>IF(B239="","",IF(K239=Setup!$E$4,(N(L239)+N(N239))*Setup!$F$5,IF(K239=Setup!$E$5,N(L239)*Setup!$F$7,N(N239)*Setup!$F$9))+N(O239)*Setup!$F$11)</f>
        <v/>
      </c>
      <c r="R239" s="9">
        <f>IF(B239="","",P239+Q239)</f>
        <v/>
      </c>
      <c r="S239" s="9">
        <f>IF(A239="","",SUMIFS(Payments!$C$4:$C$1000,Payments!$A$4:$A$1000,A239))</f>
        <v/>
      </c>
      <c r="T239" s="9">
        <f>IF(B239="","",R239-S239)</f>
        <v/>
      </c>
      <c r="U239" s="10">
        <f>IF(OR(B239="",I239="Cancelled"),"",IF(OR(COUNTIFS($B$4:$B$303,B239,$D$4:$D$303,D239,$C$4:$C$303,C239,$I$4:$I$303,"&lt;&gt;Cancelled")&gt;1,AND(C239="Full day",COUNTIFS($B$4:$B$303,B239,$D$4:$D$303,D239,$I$4:$I$303,"&lt;&gt;Cancelled")&gt;1),AND(C239&lt;&gt;"Full day",COUNTIFS($B$4:$B$303,B239,$D$4:$D$303,D239,$C$4:$C$303,"Full day",$I$4:$I$303,"&lt;&gt;Cancelled")&gt;0)),"CLASH","OK"))</f>
        <v/>
      </c>
      <c r="V239" s="10">
        <f>IF(I239&lt;&gt;"Tentative hold","",IF(J239="","Add hold date",IF(TODAY()&gt;J239+Setup!$F$13,"HOLD EXPIRED: release","Hold live")))</f>
        <v/>
      </c>
      <c r="W239" s="6" t="n"/>
      <c r="X239" s="10">
        <f>IF(OR(B239="",I239="Cancelled"),"",TEXT(B239,"0")&amp;"|"&amp;D239)</f>
        <v/>
      </c>
    </row>
    <row r="240">
      <c r="A240" s="6" t="n"/>
      <c r="B240" s="7" t="n"/>
      <c r="C240" s="6" t="n"/>
      <c r="D240" s="6" t="n"/>
      <c r="E240" s="6" t="n"/>
      <c r="F240" s="6" t="n"/>
      <c r="G240" s="6" t="n"/>
      <c r="H240" s="6" t="n"/>
      <c r="I240" s="6" t="n"/>
      <c r="J240" s="7" t="n"/>
      <c r="K240" s="6" t="n"/>
      <c r="L240" s="8" t="n"/>
      <c r="M240" s="8" t="n"/>
      <c r="N240" s="9">
        <f>IF(H240="","",H240*M240)</f>
        <v/>
      </c>
      <c r="O240" s="8" t="n"/>
      <c r="P240" s="9">
        <f>IF(B240="","",N(L240)+N(N240)+N(O240))</f>
        <v/>
      </c>
      <c r="Q240" s="9">
        <f>IF(B240="","",IF(K240=Setup!$E$4,(N(L240)+N(N240))*Setup!$F$5,IF(K240=Setup!$E$5,N(L240)*Setup!$F$7,N(N240)*Setup!$F$9))+N(O240)*Setup!$F$11)</f>
        <v/>
      </c>
      <c r="R240" s="9">
        <f>IF(B240="","",P240+Q240)</f>
        <v/>
      </c>
      <c r="S240" s="9">
        <f>IF(A240="","",SUMIFS(Payments!$C$4:$C$1000,Payments!$A$4:$A$1000,A240))</f>
        <v/>
      </c>
      <c r="T240" s="9">
        <f>IF(B240="","",R240-S240)</f>
        <v/>
      </c>
      <c r="U240" s="10">
        <f>IF(OR(B240="",I240="Cancelled"),"",IF(OR(COUNTIFS($B$4:$B$303,B240,$D$4:$D$303,D240,$C$4:$C$303,C240,$I$4:$I$303,"&lt;&gt;Cancelled")&gt;1,AND(C240="Full day",COUNTIFS($B$4:$B$303,B240,$D$4:$D$303,D240,$I$4:$I$303,"&lt;&gt;Cancelled")&gt;1),AND(C240&lt;&gt;"Full day",COUNTIFS($B$4:$B$303,B240,$D$4:$D$303,D240,$C$4:$C$303,"Full day",$I$4:$I$303,"&lt;&gt;Cancelled")&gt;0)),"CLASH","OK"))</f>
        <v/>
      </c>
      <c r="V240" s="10">
        <f>IF(I240&lt;&gt;"Tentative hold","",IF(J240="","Add hold date",IF(TODAY()&gt;J240+Setup!$F$13,"HOLD EXPIRED: release","Hold live")))</f>
        <v/>
      </c>
      <c r="W240" s="6" t="n"/>
      <c r="X240" s="10">
        <f>IF(OR(B240="",I240="Cancelled"),"",TEXT(B240,"0")&amp;"|"&amp;D240)</f>
        <v/>
      </c>
    </row>
    <row r="241">
      <c r="A241" s="6" t="n"/>
      <c r="B241" s="7" t="n"/>
      <c r="C241" s="6" t="n"/>
      <c r="D241" s="6" t="n"/>
      <c r="E241" s="6" t="n"/>
      <c r="F241" s="6" t="n"/>
      <c r="G241" s="6" t="n"/>
      <c r="H241" s="6" t="n"/>
      <c r="I241" s="6" t="n"/>
      <c r="J241" s="7" t="n"/>
      <c r="K241" s="6" t="n"/>
      <c r="L241" s="8" t="n"/>
      <c r="M241" s="8" t="n"/>
      <c r="N241" s="9">
        <f>IF(H241="","",H241*M241)</f>
        <v/>
      </c>
      <c r="O241" s="8" t="n"/>
      <c r="P241" s="9">
        <f>IF(B241="","",N(L241)+N(N241)+N(O241))</f>
        <v/>
      </c>
      <c r="Q241" s="9">
        <f>IF(B241="","",IF(K241=Setup!$E$4,(N(L241)+N(N241))*Setup!$F$5,IF(K241=Setup!$E$5,N(L241)*Setup!$F$7,N(N241)*Setup!$F$9))+N(O241)*Setup!$F$11)</f>
        <v/>
      </c>
      <c r="R241" s="9">
        <f>IF(B241="","",P241+Q241)</f>
        <v/>
      </c>
      <c r="S241" s="9">
        <f>IF(A241="","",SUMIFS(Payments!$C$4:$C$1000,Payments!$A$4:$A$1000,A241))</f>
        <v/>
      </c>
      <c r="T241" s="9">
        <f>IF(B241="","",R241-S241)</f>
        <v/>
      </c>
      <c r="U241" s="10">
        <f>IF(OR(B241="",I241="Cancelled"),"",IF(OR(COUNTIFS($B$4:$B$303,B241,$D$4:$D$303,D241,$C$4:$C$303,C241,$I$4:$I$303,"&lt;&gt;Cancelled")&gt;1,AND(C241="Full day",COUNTIFS($B$4:$B$303,B241,$D$4:$D$303,D241,$I$4:$I$303,"&lt;&gt;Cancelled")&gt;1),AND(C241&lt;&gt;"Full day",COUNTIFS($B$4:$B$303,B241,$D$4:$D$303,D241,$C$4:$C$303,"Full day",$I$4:$I$303,"&lt;&gt;Cancelled")&gt;0)),"CLASH","OK"))</f>
        <v/>
      </c>
      <c r="V241" s="10">
        <f>IF(I241&lt;&gt;"Tentative hold","",IF(J241="","Add hold date",IF(TODAY()&gt;J241+Setup!$F$13,"HOLD EXPIRED: release","Hold live")))</f>
        <v/>
      </c>
      <c r="W241" s="6" t="n"/>
      <c r="X241" s="10">
        <f>IF(OR(B241="",I241="Cancelled"),"",TEXT(B241,"0")&amp;"|"&amp;D241)</f>
        <v/>
      </c>
    </row>
    <row r="242">
      <c r="A242" s="6" t="n"/>
      <c r="B242" s="7" t="n"/>
      <c r="C242" s="6" t="n"/>
      <c r="D242" s="6" t="n"/>
      <c r="E242" s="6" t="n"/>
      <c r="F242" s="6" t="n"/>
      <c r="G242" s="6" t="n"/>
      <c r="H242" s="6" t="n"/>
      <c r="I242" s="6" t="n"/>
      <c r="J242" s="7" t="n"/>
      <c r="K242" s="6" t="n"/>
      <c r="L242" s="8" t="n"/>
      <c r="M242" s="8" t="n"/>
      <c r="N242" s="9">
        <f>IF(H242="","",H242*M242)</f>
        <v/>
      </c>
      <c r="O242" s="8" t="n"/>
      <c r="P242" s="9">
        <f>IF(B242="","",N(L242)+N(N242)+N(O242))</f>
        <v/>
      </c>
      <c r="Q242" s="9">
        <f>IF(B242="","",IF(K242=Setup!$E$4,(N(L242)+N(N242))*Setup!$F$5,IF(K242=Setup!$E$5,N(L242)*Setup!$F$7,N(N242)*Setup!$F$9))+N(O242)*Setup!$F$11)</f>
        <v/>
      </c>
      <c r="R242" s="9">
        <f>IF(B242="","",P242+Q242)</f>
        <v/>
      </c>
      <c r="S242" s="9">
        <f>IF(A242="","",SUMIFS(Payments!$C$4:$C$1000,Payments!$A$4:$A$1000,A242))</f>
        <v/>
      </c>
      <c r="T242" s="9">
        <f>IF(B242="","",R242-S242)</f>
        <v/>
      </c>
      <c r="U242" s="10">
        <f>IF(OR(B242="",I242="Cancelled"),"",IF(OR(COUNTIFS($B$4:$B$303,B242,$D$4:$D$303,D242,$C$4:$C$303,C242,$I$4:$I$303,"&lt;&gt;Cancelled")&gt;1,AND(C242="Full day",COUNTIFS($B$4:$B$303,B242,$D$4:$D$303,D242,$I$4:$I$303,"&lt;&gt;Cancelled")&gt;1),AND(C242&lt;&gt;"Full day",COUNTIFS($B$4:$B$303,B242,$D$4:$D$303,D242,$C$4:$C$303,"Full day",$I$4:$I$303,"&lt;&gt;Cancelled")&gt;0)),"CLASH","OK"))</f>
        <v/>
      </c>
      <c r="V242" s="10">
        <f>IF(I242&lt;&gt;"Tentative hold","",IF(J242="","Add hold date",IF(TODAY()&gt;J242+Setup!$F$13,"HOLD EXPIRED: release","Hold live")))</f>
        <v/>
      </c>
      <c r="W242" s="6" t="n"/>
      <c r="X242" s="10">
        <f>IF(OR(B242="",I242="Cancelled"),"",TEXT(B242,"0")&amp;"|"&amp;D242)</f>
        <v/>
      </c>
    </row>
    <row r="243">
      <c r="A243" s="6" t="n"/>
      <c r="B243" s="7" t="n"/>
      <c r="C243" s="6" t="n"/>
      <c r="D243" s="6" t="n"/>
      <c r="E243" s="6" t="n"/>
      <c r="F243" s="6" t="n"/>
      <c r="G243" s="6" t="n"/>
      <c r="H243" s="6" t="n"/>
      <c r="I243" s="6" t="n"/>
      <c r="J243" s="7" t="n"/>
      <c r="K243" s="6" t="n"/>
      <c r="L243" s="8" t="n"/>
      <c r="M243" s="8" t="n"/>
      <c r="N243" s="9">
        <f>IF(H243="","",H243*M243)</f>
        <v/>
      </c>
      <c r="O243" s="8" t="n"/>
      <c r="P243" s="9">
        <f>IF(B243="","",N(L243)+N(N243)+N(O243))</f>
        <v/>
      </c>
      <c r="Q243" s="9">
        <f>IF(B243="","",IF(K243=Setup!$E$4,(N(L243)+N(N243))*Setup!$F$5,IF(K243=Setup!$E$5,N(L243)*Setup!$F$7,N(N243)*Setup!$F$9))+N(O243)*Setup!$F$11)</f>
        <v/>
      </c>
      <c r="R243" s="9">
        <f>IF(B243="","",P243+Q243)</f>
        <v/>
      </c>
      <c r="S243" s="9">
        <f>IF(A243="","",SUMIFS(Payments!$C$4:$C$1000,Payments!$A$4:$A$1000,A243))</f>
        <v/>
      </c>
      <c r="T243" s="9">
        <f>IF(B243="","",R243-S243)</f>
        <v/>
      </c>
      <c r="U243" s="10">
        <f>IF(OR(B243="",I243="Cancelled"),"",IF(OR(COUNTIFS($B$4:$B$303,B243,$D$4:$D$303,D243,$C$4:$C$303,C243,$I$4:$I$303,"&lt;&gt;Cancelled")&gt;1,AND(C243="Full day",COUNTIFS($B$4:$B$303,B243,$D$4:$D$303,D243,$I$4:$I$303,"&lt;&gt;Cancelled")&gt;1),AND(C243&lt;&gt;"Full day",COUNTIFS($B$4:$B$303,B243,$D$4:$D$303,D243,$C$4:$C$303,"Full day",$I$4:$I$303,"&lt;&gt;Cancelled")&gt;0)),"CLASH","OK"))</f>
        <v/>
      </c>
      <c r="V243" s="10">
        <f>IF(I243&lt;&gt;"Tentative hold","",IF(J243="","Add hold date",IF(TODAY()&gt;J243+Setup!$F$13,"HOLD EXPIRED: release","Hold live")))</f>
        <v/>
      </c>
      <c r="W243" s="6" t="n"/>
      <c r="X243" s="10">
        <f>IF(OR(B243="",I243="Cancelled"),"",TEXT(B243,"0")&amp;"|"&amp;D243)</f>
        <v/>
      </c>
    </row>
    <row r="244">
      <c r="A244" s="6" t="n"/>
      <c r="B244" s="7" t="n"/>
      <c r="C244" s="6" t="n"/>
      <c r="D244" s="6" t="n"/>
      <c r="E244" s="6" t="n"/>
      <c r="F244" s="6" t="n"/>
      <c r="G244" s="6" t="n"/>
      <c r="H244" s="6" t="n"/>
      <c r="I244" s="6" t="n"/>
      <c r="J244" s="7" t="n"/>
      <c r="K244" s="6" t="n"/>
      <c r="L244" s="8" t="n"/>
      <c r="M244" s="8" t="n"/>
      <c r="N244" s="9">
        <f>IF(H244="","",H244*M244)</f>
        <v/>
      </c>
      <c r="O244" s="8" t="n"/>
      <c r="P244" s="9">
        <f>IF(B244="","",N(L244)+N(N244)+N(O244))</f>
        <v/>
      </c>
      <c r="Q244" s="9">
        <f>IF(B244="","",IF(K244=Setup!$E$4,(N(L244)+N(N244))*Setup!$F$5,IF(K244=Setup!$E$5,N(L244)*Setup!$F$7,N(N244)*Setup!$F$9))+N(O244)*Setup!$F$11)</f>
        <v/>
      </c>
      <c r="R244" s="9">
        <f>IF(B244="","",P244+Q244)</f>
        <v/>
      </c>
      <c r="S244" s="9">
        <f>IF(A244="","",SUMIFS(Payments!$C$4:$C$1000,Payments!$A$4:$A$1000,A244))</f>
        <v/>
      </c>
      <c r="T244" s="9">
        <f>IF(B244="","",R244-S244)</f>
        <v/>
      </c>
      <c r="U244" s="10">
        <f>IF(OR(B244="",I244="Cancelled"),"",IF(OR(COUNTIFS($B$4:$B$303,B244,$D$4:$D$303,D244,$C$4:$C$303,C244,$I$4:$I$303,"&lt;&gt;Cancelled")&gt;1,AND(C244="Full day",COUNTIFS($B$4:$B$303,B244,$D$4:$D$303,D244,$I$4:$I$303,"&lt;&gt;Cancelled")&gt;1),AND(C244&lt;&gt;"Full day",COUNTIFS($B$4:$B$303,B244,$D$4:$D$303,D244,$C$4:$C$303,"Full day",$I$4:$I$303,"&lt;&gt;Cancelled")&gt;0)),"CLASH","OK"))</f>
        <v/>
      </c>
      <c r="V244" s="10">
        <f>IF(I244&lt;&gt;"Tentative hold","",IF(J244="","Add hold date",IF(TODAY()&gt;J244+Setup!$F$13,"HOLD EXPIRED: release","Hold live")))</f>
        <v/>
      </c>
      <c r="W244" s="6" t="n"/>
      <c r="X244" s="10">
        <f>IF(OR(B244="",I244="Cancelled"),"",TEXT(B244,"0")&amp;"|"&amp;D244)</f>
        <v/>
      </c>
    </row>
    <row r="245">
      <c r="A245" s="6" t="n"/>
      <c r="B245" s="7" t="n"/>
      <c r="C245" s="6" t="n"/>
      <c r="D245" s="6" t="n"/>
      <c r="E245" s="6" t="n"/>
      <c r="F245" s="6" t="n"/>
      <c r="G245" s="6" t="n"/>
      <c r="H245" s="6" t="n"/>
      <c r="I245" s="6" t="n"/>
      <c r="J245" s="7" t="n"/>
      <c r="K245" s="6" t="n"/>
      <c r="L245" s="8" t="n"/>
      <c r="M245" s="8" t="n"/>
      <c r="N245" s="9">
        <f>IF(H245="","",H245*M245)</f>
        <v/>
      </c>
      <c r="O245" s="8" t="n"/>
      <c r="P245" s="9">
        <f>IF(B245="","",N(L245)+N(N245)+N(O245))</f>
        <v/>
      </c>
      <c r="Q245" s="9">
        <f>IF(B245="","",IF(K245=Setup!$E$4,(N(L245)+N(N245))*Setup!$F$5,IF(K245=Setup!$E$5,N(L245)*Setup!$F$7,N(N245)*Setup!$F$9))+N(O245)*Setup!$F$11)</f>
        <v/>
      </c>
      <c r="R245" s="9">
        <f>IF(B245="","",P245+Q245)</f>
        <v/>
      </c>
      <c r="S245" s="9">
        <f>IF(A245="","",SUMIFS(Payments!$C$4:$C$1000,Payments!$A$4:$A$1000,A245))</f>
        <v/>
      </c>
      <c r="T245" s="9">
        <f>IF(B245="","",R245-S245)</f>
        <v/>
      </c>
      <c r="U245" s="10">
        <f>IF(OR(B245="",I245="Cancelled"),"",IF(OR(COUNTIFS($B$4:$B$303,B245,$D$4:$D$303,D245,$C$4:$C$303,C245,$I$4:$I$303,"&lt;&gt;Cancelled")&gt;1,AND(C245="Full day",COUNTIFS($B$4:$B$303,B245,$D$4:$D$303,D245,$I$4:$I$303,"&lt;&gt;Cancelled")&gt;1),AND(C245&lt;&gt;"Full day",COUNTIFS($B$4:$B$303,B245,$D$4:$D$303,D245,$C$4:$C$303,"Full day",$I$4:$I$303,"&lt;&gt;Cancelled")&gt;0)),"CLASH","OK"))</f>
        <v/>
      </c>
      <c r="V245" s="10">
        <f>IF(I245&lt;&gt;"Tentative hold","",IF(J245="","Add hold date",IF(TODAY()&gt;J245+Setup!$F$13,"HOLD EXPIRED: release","Hold live")))</f>
        <v/>
      </c>
      <c r="W245" s="6" t="n"/>
      <c r="X245" s="10">
        <f>IF(OR(B245="",I245="Cancelled"),"",TEXT(B245,"0")&amp;"|"&amp;D245)</f>
        <v/>
      </c>
    </row>
    <row r="246">
      <c r="A246" s="6" t="n"/>
      <c r="B246" s="7" t="n"/>
      <c r="C246" s="6" t="n"/>
      <c r="D246" s="6" t="n"/>
      <c r="E246" s="6" t="n"/>
      <c r="F246" s="6" t="n"/>
      <c r="G246" s="6" t="n"/>
      <c r="H246" s="6" t="n"/>
      <c r="I246" s="6" t="n"/>
      <c r="J246" s="7" t="n"/>
      <c r="K246" s="6" t="n"/>
      <c r="L246" s="8" t="n"/>
      <c r="M246" s="8" t="n"/>
      <c r="N246" s="9">
        <f>IF(H246="","",H246*M246)</f>
        <v/>
      </c>
      <c r="O246" s="8" t="n"/>
      <c r="P246" s="9">
        <f>IF(B246="","",N(L246)+N(N246)+N(O246))</f>
        <v/>
      </c>
      <c r="Q246" s="9">
        <f>IF(B246="","",IF(K246=Setup!$E$4,(N(L246)+N(N246))*Setup!$F$5,IF(K246=Setup!$E$5,N(L246)*Setup!$F$7,N(N246)*Setup!$F$9))+N(O246)*Setup!$F$11)</f>
        <v/>
      </c>
      <c r="R246" s="9">
        <f>IF(B246="","",P246+Q246)</f>
        <v/>
      </c>
      <c r="S246" s="9">
        <f>IF(A246="","",SUMIFS(Payments!$C$4:$C$1000,Payments!$A$4:$A$1000,A246))</f>
        <v/>
      </c>
      <c r="T246" s="9">
        <f>IF(B246="","",R246-S246)</f>
        <v/>
      </c>
      <c r="U246" s="10">
        <f>IF(OR(B246="",I246="Cancelled"),"",IF(OR(COUNTIFS($B$4:$B$303,B246,$D$4:$D$303,D246,$C$4:$C$303,C246,$I$4:$I$303,"&lt;&gt;Cancelled")&gt;1,AND(C246="Full day",COUNTIFS($B$4:$B$303,B246,$D$4:$D$303,D246,$I$4:$I$303,"&lt;&gt;Cancelled")&gt;1),AND(C246&lt;&gt;"Full day",COUNTIFS($B$4:$B$303,B246,$D$4:$D$303,D246,$C$4:$C$303,"Full day",$I$4:$I$303,"&lt;&gt;Cancelled")&gt;0)),"CLASH","OK"))</f>
        <v/>
      </c>
      <c r="V246" s="10">
        <f>IF(I246&lt;&gt;"Tentative hold","",IF(J246="","Add hold date",IF(TODAY()&gt;J246+Setup!$F$13,"HOLD EXPIRED: release","Hold live")))</f>
        <v/>
      </c>
      <c r="W246" s="6" t="n"/>
      <c r="X246" s="10">
        <f>IF(OR(B246="",I246="Cancelled"),"",TEXT(B246,"0")&amp;"|"&amp;D246)</f>
        <v/>
      </c>
    </row>
    <row r="247">
      <c r="A247" s="6" t="n"/>
      <c r="B247" s="7" t="n"/>
      <c r="C247" s="6" t="n"/>
      <c r="D247" s="6" t="n"/>
      <c r="E247" s="6" t="n"/>
      <c r="F247" s="6" t="n"/>
      <c r="G247" s="6" t="n"/>
      <c r="H247" s="6" t="n"/>
      <c r="I247" s="6" t="n"/>
      <c r="J247" s="7" t="n"/>
      <c r="K247" s="6" t="n"/>
      <c r="L247" s="8" t="n"/>
      <c r="M247" s="8" t="n"/>
      <c r="N247" s="9">
        <f>IF(H247="","",H247*M247)</f>
        <v/>
      </c>
      <c r="O247" s="8" t="n"/>
      <c r="P247" s="9">
        <f>IF(B247="","",N(L247)+N(N247)+N(O247))</f>
        <v/>
      </c>
      <c r="Q247" s="9">
        <f>IF(B247="","",IF(K247=Setup!$E$4,(N(L247)+N(N247))*Setup!$F$5,IF(K247=Setup!$E$5,N(L247)*Setup!$F$7,N(N247)*Setup!$F$9))+N(O247)*Setup!$F$11)</f>
        <v/>
      </c>
      <c r="R247" s="9">
        <f>IF(B247="","",P247+Q247)</f>
        <v/>
      </c>
      <c r="S247" s="9">
        <f>IF(A247="","",SUMIFS(Payments!$C$4:$C$1000,Payments!$A$4:$A$1000,A247))</f>
        <v/>
      </c>
      <c r="T247" s="9">
        <f>IF(B247="","",R247-S247)</f>
        <v/>
      </c>
      <c r="U247" s="10">
        <f>IF(OR(B247="",I247="Cancelled"),"",IF(OR(COUNTIFS($B$4:$B$303,B247,$D$4:$D$303,D247,$C$4:$C$303,C247,$I$4:$I$303,"&lt;&gt;Cancelled")&gt;1,AND(C247="Full day",COUNTIFS($B$4:$B$303,B247,$D$4:$D$303,D247,$I$4:$I$303,"&lt;&gt;Cancelled")&gt;1),AND(C247&lt;&gt;"Full day",COUNTIFS($B$4:$B$303,B247,$D$4:$D$303,D247,$C$4:$C$303,"Full day",$I$4:$I$303,"&lt;&gt;Cancelled")&gt;0)),"CLASH","OK"))</f>
        <v/>
      </c>
      <c r="V247" s="10">
        <f>IF(I247&lt;&gt;"Tentative hold","",IF(J247="","Add hold date",IF(TODAY()&gt;J247+Setup!$F$13,"HOLD EXPIRED: release","Hold live")))</f>
        <v/>
      </c>
      <c r="W247" s="6" t="n"/>
      <c r="X247" s="10">
        <f>IF(OR(B247="",I247="Cancelled"),"",TEXT(B247,"0")&amp;"|"&amp;D247)</f>
        <v/>
      </c>
    </row>
    <row r="248">
      <c r="A248" s="6" t="n"/>
      <c r="B248" s="7" t="n"/>
      <c r="C248" s="6" t="n"/>
      <c r="D248" s="6" t="n"/>
      <c r="E248" s="6" t="n"/>
      <c r="F248" s="6" t="n"/>
      <c r="G248" s="6" t="n"/>
      <c r="H248" s="6" t="n"/>
      <c r="I248" s="6" t="n"/>
      <c r="J248" s="7" t="n"/>
      <c r="K248" s="6" t="n"/>
      <c r="L248" s="8" t="n"/>
      <c r="M248" s="8" t="n"/>
      <c r="N248" s="9">
        <f>IF(H248="","",H248*M248)</f>
        <v/>
      </c>
      <c r="O248" s="8" t="n"/>
      <c r="P248" s="9">
        <f>IF(B248="","",N(L248)+N(N248)+N(O248))</f>
        <v/>
      </c>
      <c r="Q248" s="9">
        <f>IF(B248="","",IF(K248=Setup!$E$4,(N(L248)+N(N248))*Setup!$F$5,IF(K248=Setup!$E$5,N(L248)*Setup!$F$7,N(N248)*Setup!$F$9))+N(O248)*Setup!$F$11)</f>
        <v/>
      </c>
      <c r="R248" s="9">
        <f>IF(B248="","",P248+Q248)</f>
        <v/>
      </c>
      <c r="S248" s="9">
        <f>IF(A248="","",SUMIFS(Payments!$C$4:$C$1000,Payments!$A$4:$A$1000,A248))</f>
        <v/>
      </c>
      <c r="T248" s="9">
        <f>IF(B248="","",R248-S248)</f>
        <v/>
      </c>
      <c r="U248" s="10">
        <f>IF(OR(B248="",I248="Cancelled"),"",IF(OR(COUNTIFS($B$4:$B$303,B248,$D$4:$D$303,D248,$C$4:$C$303,C248,$I$4:$I$303,"&lt;&gt;Cancelled")&gt;1,AND(C248="Full day",COUNTIFS($B$4:$B$303,B248,$D$4:$D$303,D248,$I$4:$I$303,"&lt;&gt;Cancelled")&gt;1),AND(C248&lt;&gt;"Full day",COUNTIFS($B$4:$B$303,B248,$D$4:$D$303,D248,$C$4:$C$303,"Full day",$I$4:$I$303,"&lt;&gt;Cancelled")&gt;0)),"CLASH","OK"))</f>
        <v/>
      </c>
      <c r="V248" s="10">
        <f>IF(I248&lt;&gt;"Tentative hold","",IF(J248="","Add hold date",IF(TODAY()&gt;J248+Setup!$F$13,"HOLD EXPIRED: release","Hold live")))</f>
        <v/>
      </c>
      <c r="W248" s="6" t="n"/>
      <c r="X248" s="10">
        <f>IF(OR(B248="",I248="Cancelled"),"",TEXT(B248,"0")&amp;"|"&amp;D248)</f>
        <v/>
      </c>
    </row>
    <row r="249">
      <c r="A249" s="6" t="n"/>
      <c r="B249" s="7" t="n"/>
      <c r="C249" s="6" t="n"/>
      <c r="D249" s="6" t="n"/>
      <c r="E249" s="6" t="n"/>
      <c r="F249" s="6" t="n"/>
      <c r="G249" s="6" t="n"/>
      <c r="H249" s="6" t="n"/>
      <c r="I249" s="6" t="n"/>
      <c r="J249" s="7" t="n"/>
      <c r="K249" s="6" t="n"/>
      <c r="L249" s="8" t="n"/>
      <c r="M249" s="8" t="n"/>
      <c r="N249" s="9">
        <f>IF(H249="","",H249*M249)</f>
        <v/>
      </c>
      <c r="O249" s="8" t="n"/>
      <c r="P249" s="9">
        <f>IF(B249="","",N(L249)+N(N249)+N(O249))</f>
        <v/>
      </c>
      <c r="Q249" s="9">
        <f>IF(B249="","",IF(K249=Setup!$E$4,(N(L249)+N(N249))*Setup!$F$5,IF(K249=Setup!$E$5,N(L249)*Setup!$F$7,N(N249)*Setup!$F$9))+N(O249)*Setup!$F$11)</f>
        <v/>
      </c>
      <c r="R249" s="9">
        <f>IF(B249="","",P249+Q249)</f>
        <v/>
      </c>
      <c r="S249" s="9">
        <f>IF(A249="","",SUMIFS(Payments!$C$4:$C$1000,Payments!$A$4:$A$1000,A249))</f>
        <v/>
      </c>
      <c r="T249" s="9">
        <f>IF(B249="","",R249-S249)</f>
        <v/>
      </c>
      <c r="U249" s="10">
        <f>IF(OR(B249="",I249="Cancelled"),"",IF(OR(COUNTIFS($B$4:$B$303,B249,$D$4:$D$303,D249,$C$4:$C$303,C249,$I$4:$I$303,"&lt;&gt;Cancelled")&gt;1,AND(C249="Full day",COUNTIFS($B$4:$B$303,B249,$D$4:$D$303,D249,$I$4:$I$303,"&lt;&gt;Cancelled")&gt;1),AND(C249&lt;&gt;"Full day",COUNTIFS($B$4:$B$303,B249,$D$4:$D$303,D249,$C$4:$C$303,"Full day",$I$4:$I$303,"&lt;&gt;Cancelled")&gt;0)),"CLASH","OK"))</f>
        <v/>
      </c>
      <c r="V249" s="10">
        <f>IF(I249&lt;&gt;"Tentative hold","",IF(J249="","Add hold date",IF(TODAY()&gt;J249+Setup!$F$13,"HOLD EXPIRED: release","Hold live")))</f>
        <v/>
      </c>
      <c r="W249" s="6" t="n"/>
      <c r="X249" s="10">
        <f>IF(OR(B249="",I249="Cancelled"),"",TEXT(B249,"0")&amp;"|"&amp;D249)</f>
        <v/>
      </c>
    </row>
    <row r="250">
      <c r="A250" s="6" t="n"/>
      <c r="B250" s="7" t="n"/>
      <c r="C250" s="6" t="n"/>
      <c r="D250" s="6" t="n"/>
      <c r="E250" s="6" t="n"/>
      <c r="F250" s="6" t="n"/>
      <c r="G250" s="6" t="n"/>
      <c r="H250" s="6" t="n"/>
      <c r="I250" s="6" t="n"/>
      <c r="J250" s="7" t="n"/>
      <c r="K250" s="6" t="n"/>
      <c r="L250" s="8" t="n"/>
      <c r="M250" s="8" t="n"/>
      <c r="N250" s="9">
        <f>IF(H250="","",H250*M250)</f>
        <v/>
      </c>
      <c r="O250" s="8" t="n"/>
      <c r="P250" s="9">
        <f>IF(B250="","",N(L250)+N(N250)+N(O250))</f>
        <v/>
      </c>
      <c r="Q250" s="9">
        <f>IF(B250="","",IF(K250=Setup!$E$4,(N(L250)+N(N250))*Setup!$F$5,IF(K250=Setup!$E$5,N(L250)*Setup!$F$7,N(N250)*Setup!$F$9))+N(O250)*Setup!$F$11)</f>
        <v/>
      </c>
      <c r="R250" s="9">
        <f>IF(B250="","",P250+Q250)</f>
        <v/>
      </c>
      <c r="S250" s="9">
        <f>IF(A250="","",SUMIFS(Payments!$C$4:$C$1000,Payments!$A$4:$A$1000,A250))</f>
        <v/>
      </c>
      <c r="T250" s="9">
        <f>IF(B250="","",R250-S250)</f>
        <v/>
      </c>
      <c r="U250" s="10">
        <f>IF(OR(B250="",I250="Cancelled"),"",IF(OR(COUNTIFS($B$4:$B$303,B250,$D$4:$D$303,D250,$C$4:$C$303,C250,$I$4:$I$303,"&lt;&gt;Cancelled")&gt;1,AND(C250="Full day",COUNTIFS($B$4:$B$303,B250,$D$4:$D$303,D250,$I$4:$I$303,"&lt;&gt;Cancelled")&gt;1),AND(C250&lt;&gt;"Full day",COUNTIFS($B$4:$B$303,B250,$D$4:$D$303,D250,$C$4:$C$303,"Full day",$I$4:$I$303,"&lt;&gt;Cancelled")&gt;0)),"CLASH","OK"))</f>
        <v/>
      </c>
      <c r="V250" s="10">
        <f>IF(I250&lt;&gt;"Tentative hold","",IF(J250="","Add hold date",IF(TODAY()&gt;J250+Setup!$F$13,"HOLD EXPIRED: release","Hold live")))</f>
        <v/>
      </c>
      <c r="W250" s="6" t="n"/>
      <c r="X250" s="10">
        <f>IF(OR(B250="",I250="Cancelled"),"",TEXT(B250,"0")&amp;"|"&amp;D250)</f>
        <v/>
      </c>
    </row>
    <row r="251">
      <c r="A251" s="6" t="n"/>
      <c r="B251" s="7" t="n"/>
      <c r="C251" s="6" t="n"/>
      <c r="D251" s="6" t="n"/>
      <c r="E251" s="6" t="n"/>
      <c r="F251" s="6" t="n"/>
      <c r="G251" s="6" t="n"/>
      <c r="H251" s="6" t="n"/>
      <c r="I251" s="6" t="n"/>
      <c r="J251" s="7" t="n"/>
      <c r="K251" s="6" t="n"/>
      <c r="L251" s="8" t="n"/>
      <c r="M251" s="8" t="n"/>
      <c r="N251" s="9">
        <f>IF(H251="","",H251*M251)</f>
        <v/>
      </c>
      <c r="O251" s="8" t="n"/>
      <c r="P251" s="9">
        <f>IF(B251="","",N(L251)+N(N251)+N(O251))</f>
        <v/>
      </c>
      <c r="Q251" s="9">
        <f>IF(B251="","",IF(K251=Setup!$E$4,(N(L251)+N(N251))*Setup!$F$5,IF(K251=Setup!$E$5,N(L251)*Setup!$F$7,N(N251)*Setup!$F$9))+N(O251)*Setup!$F$11)</f>
        <v/>
      </c>
      <c r="R251" s="9">
        <f>IF(B251="","",P251+Q251)</f>
        <v/>
      </c>
      <c r="S251" s="9">
        <f>IF(A251="","",SUMIFS(Payments!$C$4:$C$1000,Payments!$A$4:$A$1000,A251))</f>
        <v/>
      </c>
      <c r="T251" s="9">
        <f>IF(B251="","",R251-S251)</f>
        <v/>
      </c>
      <c r="U251" s="10">
        <f>IF(OR(B251="",I251="Cancelled"),"",IF(OR(COUNTIFS($B$4:$B$303,B251,$D$4:$D$303,D251,$C$4:$C$303,C251,$I$4:$I$303,"&lt;&gt;Cancelled")&gt;1,AND(C251="Full day",COUNTIFS($B$4:$B$303,B251,$D$4:$D$303,D251,$I$4:$I$303,"&lt;&gt;Cancelled")&gt;1),AND(C251&lt;&gt;"Full day",COUNTIFS($B$4:$B$303,B251,$D$4:$D$303,D251,$C$4:$C$303,"Full day",$I$4:$I$303,"&lt;&gt;Cancelled")&gt;0)),"CLASH","OK"))</f>
        <v/>
      </c>
      <c r="V251" s="10">
        <f>IF(I251&lt;&gt;"Tentative hold","",IF(J251="","Add hold date",IF(TODAY()&gt;J251+Setup!$F$13,"HOLD EXPIRED: release","Hold live")))</f>
        <v/>
      </c>
      <c r="W251" s="6" t="n"/>
      <c r="X251" s="10">
        <f>IF(OR(B251="",I251="Cancelled"),"",TEXT(B251,"0")&amp;"|"&amp;D251)</f>
        <v/>
      </c>
    </row>
    <row r="252">
      <c r="A252" s="6" t="n"/>
      <c r="B252" s="7" t="n"/>
      <c r="C252" s="6" t="n"/>
      <c r="D252" s="6" t="n"/>
      <c r="E252" s="6" t="n"/>
      <c r="F252" s="6" t="n"/>
      <c r="G252" s="6" t="n"/>
      <c r="H252" s="6" t="n"/>
      <c r="I252" s="6" t="n"/>
      <c r="J252" s="7" t="n"/>
      <c r="K252" s="6" t="n"/>
      <c r="L252" s="8" t="n"/>
      <c r="M252" s="8" t="n"/>
      <c r="N252" s="9">
        <f>IF(H252="","",H252*M252)</f>
        <v/>
      </c>
      <c r="O252" s="8" t="n"/>
      <c r="P252" s="9">
        <f>IF(B252="","",N(L252)+N(N252)+N(O252))</f>
        <v/>
      </c>
      <c r="Q252" s="9">
        <f>IF(B252="","",IF(K252=Setup!$E$4,(N(L252)+N(N252))*Setup!$F$5,IF(K252=Setup!$E$5,N(L252)*Setup!$F$7,N(N252)*Setup!$F$9))+N(O252)*Setup!$F$11)</f>
        <v/>
      </c>
      <c r="R252" s="9">
        <f>IF(B252="","",P252+Q252)</f>
        <v/>
      </c>
      <c r="S252" s="9">
        <f>IF(A252="","",SUMIFS(Payments!$C$4:$C$1000,Payments!$A$4:$A$1000,A252))</f>
        <v/>
      </c>
      <c r="T252" s="9">
        <f>IF(B252="","",R252-S252)</f>
        <v/>
      </c>
      <c r="U252" s="10">
        <f>IF(OR(B252="",I252="Cancelled"),"",IF(OR(COUNTIFS($B$4:$B$303,B252,$D$4:$D$303,D252,$C$4:$C$303,C252,$I$4:$I$303,"&lt;&gt;Cancelled")&gt;1,AND(C252="Full day",COUNTIFS($B$4:$B$303,B252,$D$4:$D$303,D252,$I$4:$I$303,"&lt;&gt;Cancelled")&gt;1),AND(C252&lt;&gt;"Full day",COUNTIFS($B$4:$B$303,B252,$D$4:$D$303,D252,$C$4:$C$303,"Full day",$I$4:$I$303,"&lt;&gt;Cancelled")&gt;0)),"CLASH","OK"))</f>
        <v/>
      </c>
      <c r="V252" s="10">
        <f>IF(I252&lt;&gt;"Tentative hold","",IF(J252="","Add hold date",IF(TODAY()&gt;J252+Setup!$F$13,"HOLD EXPIRED: release","Hold live")))</f>
        <v/>
      </c>
      <c r="W252" s="6" t="n"/>
      <c r="X252" s="10">
        <f>IF(OR(B252="",I252="Cancelled"),"",TEXT(B252,"0")&amp;"|"&amp;D252)</f>
        <v/>
      </c>
    </row>
    <row r="253">
      <c r="A253" s="6" t="n"/>
      <c r="B253" s="7" t="n"/>
      <c r="C253" s="6" t="n"/>
      <c r="D253" s="6" t="n"/>
      <c r="E253" s="6" t="n"/>
      <c r="F253" s="6" t="n"/>
      <c r="G253" s="6" t="n"/>
      <c r="H253" s="6" t="n"/>
      <c r="I253" s="6" t="n"/>
      <c r="J253" s="7" t="n"/>
      <c r="K253" s="6" t="n"/>
      <c r="L253" s="8" t="n"/>
      <c r="M253" s="8" t="n"/>
      <c r="N253" s="9">
        <f>IF(H253="","",H253*M253)</f>
        <v/>
      </c>
      <c r="O253" s="8" t="n"/>
      <c r="P253" s="9">
        <f>IF(B253="","",N(L253)+N(N253)+N(O253))</f>
        <v/>
      </c>
      <c r="Q253" s="9">
        <f>IF(B253="","",IF(K253=Setup!$E$4,(N(L253)+N(N253))*Setup!$F$5,IF(K253=Setup!$E$5,N(L253)*Setup!$F$7,N(N253)*Setup!$F$9))+N(O253)*Setup!$F$11)</f>
        <v/>
      </c>
      <c r="R253" s="9">
        <f>IF(B253="","",P253+Q253)</f>
        <v/>
      </c>
      <c r="S253" s="9">
        <f>IF(A253="","",SUMIFS(Payments!$C$4:$C$1000,Payments!$A$4:$A$1000,A253))</f>
        <v/>
      </c>
      <c r="T253" s="9">
        <f>IF(B253="","",R253-S253)</f>
        <v/>
      </c>
      <c r="U253" s="10">
        <f>IF(OR(B253="",I253="Cancelled"),"",IF(OR(COUNTIFS($B$4:$B$303,B253,$D$4:$D$303,D253,$C$4:$C$303,C253,$I$4:$I$303,"&lt;&gt;Cancelled")&gt;1,AND(C253="Full day",COUNTIFS($B$4:$B$303,B253,$D$4:$D$303,D253,$I$4:$I$303,"&lt;&gt;Cancelled")&gt;1),AND(C253&lt;&gt;"Full day",COUNTIFS($B$4:$B$303,B253,$D$4:$D$303,D253,$C$4:$C$303,"Full day",$I$4:$I$303,"&lt;&gt;Cancelled")&gt;0)),"CLASH","OK"))</f>
        <v/>
      </c>
      <c r="V253" s="10">
        <f>IF(I253&lt;&gt;"Tentative hold","",IF(J253="","Add hold date",IF(TODAY()&gt;J253+Setup!$F$13,"HOLD EXPIRED: release","Hold live")))</f>
        <v/>
      </c>
      <c r="W253" s="6" t="n"/>
      <c r="X253" s="10">
        <f>IF(OR(B253="",I253="Cancelled"),"",TEXT(B253,"0")&amp;"|"&amp;D253)</f>
        <v/>
      </c>
    </row>
    <row r="254">
      <c r="A254" s="6" t="n"/>
      <c r="B254" s="7" t="n"/>
      <c r="C254" s="6" t="n"/>
      <c r="D254" s="6" t="n"/>
      <c r="E254" s="6" t="n"/>
      <c r="F254" s="6" t="n"/>
      <c r="G254" s="6" t="n"/>
      <c r="H254" s="6" t="n"/>
      <c r="I254" s="6" t="n"/>
      <c r="J254" s="7" t="n"/>
      <c r="K254" s="6" t="n"/>
      <c r="L254" s="8" t="n"/>
      <c r="M254" s="8" t="n"/>
      <c r="N254" s="9">
        <f>IF(H254="","",H254*M254)</f>
        <v/>
      </c>
      <c r="O254" s="8" t="n"/>
      <c r="P254" s="9">
        <f>IF(B254="","",N(L254)+N(N254)+N(O254))</f>
        <v/>
      </c>
      <c r="Q254" s="9">
        <f>IF(B254="","",IF(K254=Setup!$E$4,(N(L254)+N(N254))*Setup!$F$5,IF(K254=Setup!$E$5,N(L254)*Setup!$F$7,N(N254)*Setup!$F$9))+N(O254)*Setup!$F$11)</f>
        <v/>
      </c>
      <c r="R254" s="9">
        <f>IF(B254="","",P254+Q254)</f>
        <v/>
      </c>
      <c r="S254" s="9">
        <f>IF(A254="","",SUMIFS(Payments!$C$4:$C$1000,Payments!$A$4:$A$1000,A254))</f>
        <v/>
      </c>
      <c r="T254" s="9">
        <f>IF(B254="","",R254-S254)</f>
        <v/>
      </c>
      <c r="U254" s="10">
        <f>IF(OR(B254="",I254="Cancelled"),"",IF(OR(COUNTIFS($B$4:$B$303,B254,$D$4:$D$303,D254,$C$4:$C$303,C254,$I$4:$I$303,"&lt;&gt;Cancelled")&gt;1,AND(C254="Full day",COUNTIFS($B$4:$B$303,B254,$D$4:$D$303,D254,$I$4:$I$303,"&lt;&gt;Cancelled")&gt;1),AND(C254&lt;&gt;"Full day",COUNTIFS($B$4:$B$303,B254,$D$4:$D$303,D254,$C$4:$C$303,"Full day",$I$4:$I$303,"&lt;&gt;Cancelled")&gt;0)),"CLASH","OK"))</f>
        <v/>
      </c>
      <c r="V254" s="10">
        <f>IF(I254&lt;&gt;"Tentative hold","",IF(J254="","Add hold date",IF(TODAY()&gt;J254+Setup!$F$13,"HOLD EXPIRED: release","Hold live")))</f>
        <v/>
      </c>
      <c r="W254" s="6" t="n"/>
      <c r="X254" s="10">
        <f>IF(OR(B254="",I254="Cancelled"),"",TEXT(B254,"0")&amp;"|"&amp;D254)</f>
        <v/>
      </c>
    </row>
    <row r="255">
      <c r="A255" s="6" t="n"/>
      <c r="B255" s="7" t="n"/>
      <c r="C255" s="6" t="n"/>
      <c r="D255" s="6" t="n"/>
      <c r="E255" s="6" t="n"/>
      <c r="F255" s="6" t="n"/>
      <c r="G255" s="6" t="n"/>
      <c r="H255" s="6" t="n"/>
      <c r="I255" s="6" t="n"/>
      <c r="J255" s="7" t="n"/>
      <c r="K255" s="6" t="n"/>
      <c r="L255" s="8" t="n"/>
      <c r="M255" s="8" t="n"/>
      <c r="N255" s="9">
        <f>IF(H255="","",H255*M255)</f>
        <v/>
      </c>
      <c r="O255" s="8" t="n"/>
      <c r="P255" s="9">
        <f>IF(B255="","",N(L255)+N(N255)+N(O255))</f>
        <v/>
      </c>
      <c r="Q255" s="9">
        <f>IF(B255="","",IF(K255=Setup!$E$4,(N(L255)+N(N255))*Setup!$F$5,IF(K255=Setup!$E$5,N(L255)*Setup!$F$7,N(N255)*Setup!$F$9))+N(O255)*Setup!$F$11)</f>
        <v/>
      </c>
      <c r="R255" s="9">
        <f>IF(B255="","",P255+Q255)</f>
        <v/>
      </c>
      <c r="S255" s="9">
        <f>IF(A255="","",SUMIFS(Payments!$C$4:$C$1000,Payments!$A$4:$A$1000,A255))</f>
        <v/>
      </c>
      <c r="T255" s="9">
        <f>IF(B255="","",R255-S255)</f>
        <v/>
      </c>
      <c r="U255" s="10">
        <f>IF(OR(B255="",I255="Cancelled"),"",IF(OR(COUNTIFS($B$4:$B$303,B255,$D$4:$D$303,D255,$C$4:$C$303,C255,$I$4:$I$303,"&lt;&gt;Cancelled")&gt;1,AND(C255="Full day",COUNTIFS($B$4:$B$303,B255,$D$4:$D$303,D255,$I$4:$I$303,"&lt;&gt;Cancelled")&gt;1),AND(C255&lt;&gt;"Full day",COUNTIFS($B$4:$B$303,B255,$D$4:$D$303,D255,$C$4:$C$303,"Full day",$I$4:$I$303,"&lt;&gt;Cancelled")&gt;0)),"CLASH","OK"))</f>
        <v/>
      </c>
      <c r="V255" s="10">
        <f>IF(I255&lt;&gt;"Tentative hold","",IF(J255="","Add hold date",IF(TODAY()&gt;J255+Setup!$F$13,"HOLD EXPIRED: release","Hold live")))</f>
        <v/>
      </c>
      <c r="W255" s="6" t="n"/>
      <c r="X255" s="10">
        <f>IF(OR(B255="",I255="Cancelled"),"",TEXT(B255,"0")&amp;"|"&amp;D255)</f>
        <v/>
      </c>
    </row>
    <row r="256">
      <c r="A256" s="6" t="n"/>
      <c r="B256" s="7" t="n"/>
      <c r="C256" s="6" t="n"/>
      <c r="D256" s="6" t="n"/>
      <c r="E256" s="6" t="n"/>
      <c r="F256" s="6" t="n"/>
      <c r="G256" s="6" t="n"/>
      <c r="H256" s="6" t="n"/>
      <c r="I256" s="6" t="n"/>
      <c r="J256" s="7" t="n"/>
      <c r="K256" s="6" t="n"/>
      <c r="L256" s="8" t="n"/>
      <c r="M256" s="8" t="n"/>
      <c r="N256" s="9">
        <f>IF(H256="","",H256*M256)</f>
        <v/>
      </c>
      <c r="O256" s="8" t="n"/>
      <c r="P256" s="9">
        <f>IF(B256="","",N(L256)+N(N256)+N(O256))</f>
        <v/>
      </c>
      <c r="Q256" s="9">
        <f>IF(B256="","",IF(K256=Setup!$E$4,(N(L256)+N(N256))*Setup!$F$5,IF(K256=Setup!$E$5,N(L256)*Setup!$F$7,N(N256)*Setup!$F$9))+N(O256)*Setup!$F$11)</f>
        <v/>
      </c>
      <c r="R256" s="9">
        <f>IF(B256="","",P256+Q256)</f>
        <v/>
      </c>
      <c r="S256" s="9">
        <f>IF(A256="","",SUMIFS(Payments!$C$4:$C$1000,Payments!$A$4:$A$1000,A256))</f>
        <v/>
      </c>
      <c r="T256" s="9">
        <f>IF(B256="","",R256-S256)</f>
        <v/>
      </c>
      <c r="U256" s="10">
        <f>IF(OR(B256="",I256="Cancelled"),"",IF(OR(COUNTIFS($B$4:$B$303,B256,$D$4:$D$303,D256,$C$4:$C$303,C256,$I$4:$I$303,"&lt;&gt;Cancelled")&gt;1,AND(C256="Full day",COUNTIFS($B$4:$B$303,B256,$D$4:$D$303,D256,$I$4:$I$303,"&lt;&gt;Cancelled")&gt;1),AND(C256&lt;&gt;"Full day",COUNTIFS($B$4:$B$303,B256,$D$4:$D$303,D256,$C$4:$C$303,"Full day",$I$4:$I$303,"&lt;&gt;Cancelled")&gt;0)),"CLASH","OK"))</f>
        <v/>
      </c>
      <c r="V256" s="10">
        <f>IF(I256&lt;&gt;"Tentative hold","",IF(J256="","Add hold date",IF(TODAY()&gt;J256+Setup!$F$13,"HOLD EXPIRED: release","Hold live")))</f>
        <v/>
      </c>
      <c r="W256" s="6" t="n"/>
      <c r="X256" s="10">
        <f>IF(OR(B256="",I256="Cancelled"),"",TEXT(B256,"0")&amp;"|"&amp;D256)</f>
        <v/>
      </c>
    </row>
    <row r="257">
      <c r="A257" s="6" t="n"/>
      <c r="B257" s="7" t="n"/>
      <c r="C257" s="6" t="n"/>
      <c r="D257" s="6" t="n"/>
      <c r="E257" s="6" t="n"/>
      <c r="F257" s="6" t="n"/>
      <c r="G257" s="6" t="n"/>
      <c r="H257" s="6" t="n"/>
      <c r="I257" s="6" t="n"/>
      <c r="J257" s="7" t="n"/>
      <c r="K257" s="6" t="n"/>
      <c r="L257" s="8" t="n"/>
      <c r="M257" s="8" t="n"/>
      <c r="N257" s="9">
        <f>IF(H257="","",H257*M257)</f>
        <v/>
      </c>
      <c r="O257" s="8" t="n"/>
      <c r="P257" s="9">
        <f>IF(B257="","",N(L257)+N(N257)+N(O257))</f>
        <v/>
      </c>
      <c r="Q257" s="9">
        <f>IF(B257="","",IF(K257=Setup!$E$4,(N(L257)+N(N257))*Setup!$F$5,IF(K257=Setup!$E$5,N(L257)*Setup!$F$7,N(N257)*Setup!$F$9))+N(O257)*Setup!$F$11)</f>
        <v/>
      </c>
      <c r="R257" s="9">
        <f>IF(B257="","",P257+Q257)</f>
        <v/>
      </c>
      <c r="S257" s="9">
        <f>IF(A257="","",SUMIFS(Payments!$C$4:$C$1000,Payments!$A$4:$A$1000,A257))</f>
        <v/>
      </c>
      <c r="T257" s="9">
        <f>IF(B257="","",R257-S257)</f>
        <v/>
      </c>
      <c r="U257" s="10">
        <f>IF(OR(B257="",I257="Cancelled"),"",IF(OR(COUNTIFS($B$4:$B$303,B257,$D$4:$D$303,D257,$C$4:$C$303,C257,$I$4:$I$303,"&lt;&gt;Cancelled")&gt;1,AND(C257="Full day",COUNTIFS($B$4:$B$303,B257,$D$4:$D$303,D257,$I$4:$I$303,"&lt;&gt;Cancelled")&gt;1),AND(C257&lt;&gt;"Full day",COUNTIFS($B$4:$B$303,B257,$D$4:$D$303,D257,$C$4:$C$303,"Full day",$I$4:$I$303,"&lt;&gt;Cancelled")&gt;0)),"CLASH","OK"))</f>
        <v/>
      </c>
      <c r="V257" s="10">
        <f>IF(I257&lt;&gt;"Tentative hold","",IF(J257="","Add hold date",IF(TODAY()&gt;J257+Setup!$F$13,"HOLD EXPIRED: release","Hold live")))</f>
        <v/>
      </c>
      <c r="W257" s="6" t="n"/>
      <c r="X257" s="10">
        <f>IF(OR(B257="",I257="Cancelled"),"",TEXT(B257,"0")&amp;"|"&amp;D257)</f>
        <v/>
      </c>
    </row>
    <row r="258">
      <c r="A258" s="6" t="n"/>
      <c r="B258" s="7" t="n"/>
      <c r="C258" s="6" t="n"/>
      <c r="D258" s="6" t="n"/>
      <c r="E258" s="6" t="n"/>
      <c r="F258" s="6" t="n"/>
      <c r="G258" s="6" t="n"/>
      <c r="H258" s="6" t="n"/>
      <c r="I258" s="6" t="n"/>
      <c r="J258" s="7" t="n"/>
      <c r="K258" s="6" t="n"/>
      <c r="L258" s="8" t="n"/>
      <c r="M258" s="8" t="n"/>
      <c r="N258" s="9">
        <f>IF(H258="","",H258*M258)</f>
        <v/>
      </c>
      <c r="O258" s="8" t="n"/>
      <c r="P258" s="9">
        <f>IF(B258="","",N(L258)+N(N258)+N(O258))</f>
        <v/>
      </c>
      <c r="Q258" s="9">
        <f>IF(B258="","",IF(K258=Setup!$E$4,(N(L258)+N(N258))*Setup!$F$5,IF(K258=Setup!$E$5,N(L258)*Setup!$F$7,N(N258)*Setup!$F$9))+N(O258)*Setup!$F$11)</f>
        <v/>
      </c>
      <c r="R258" s="9">
        <f>IF(B258="","",P258+Q258)</f>
        <v/>
      </c>
      <c r="S258" s="9">
        <f>IF(A258="","",SUMIFS(Payments!$C$4:$C$1000,Payments!$A$4:$A$1000,A258))</f>
        <v/>
      </c>
      <c r="T258" s="9">
        <f>IF(B258="","",R258-S258)</f>
        <v/>
      </c>
      <c r="U258" s="10">
        <f>IF(OR(B258="",I258="Cancelled"),"",IF(OR(COUNTIFS($B$4:$B$303,B258,$D$4:$D$303,D258,$C$4:$C$303,C258,$I$4:$I$303,"&lt;&gt;Cancelled")&gt;1,AND(C258="Full day",COUNTIFS($B$4:$B$303,B258,$D$4:$D$303,D258,$I$4:$I$303,"&lt;&gt;Cancelled")&gt;1),AND(C258&lt;&gt;"Full day",COUNTIFS($B$4:$B$303,B258,$D$4:$D$303,D258,$C$4:$C$303,"Full day",$I$4:$I$303,"&lt;&gt;Cancelled")&gt;0)),"CLASH","OK"))</f>
        <v/>
      </c>
      <c r="V258" s="10">
        <f>IF(I258&lt;&gt;"Tentative hold","",IF(J258="","Add hold date",IF(TODAY()&gt;J258+Setup!$F$13,"HOLD EXPIRED: release","Hold live")))</f>
        <v/>
      </c>
      <c r="W258" s="6" t="n"/>
      <c r="X258" s="10">
        <f>IF(OR(B258="",I258="Cancelled"),"",TEXT(B258,"0")&amp;"|"&amp;D258)</f>
        <v/>
      </c>
    </row>
    <row r="259">
      <c r="A259" s="6" t="n"/>
      <c r="B259" s="7" t="n"/>
      <c r="C259" s="6" t="n"/>
      <c r="D259" s="6" t="n"/>
      <c r="E259" s="6" t="n"/>
      <c r="F259" s="6" t="n"/>
      <c r="G259" s="6" t="n"/>
      <c r="H259" s="6" t="n"/>
      <c r="I259" s="6" t="n"/>
      <c r="J259" s="7" t="n"/>
      <c r="K259" s="6" t="n"/>
      <c r="L259" s="8" t="n"/>
      <c r="M259" s="8" t="n"/>
      <c r="N259" s="9">
        <f>IF(H259="","",H259*M259)</f>
        <v/>
      </c>
      <c r="O259" s="8" t="n"/>
      <c r="P259" s="9">
        <f>IF(B259="","",N(L259)+N(N259)+N(O259))</f>
        <v/>
      </c>
      <c r="Q259" s="9">
        <f>IF(B259="","",IF(K259=Setup!$E$4,(N(L259)+N(N259))*Setup!$F$5,IF(K259=Setup!$E$5,N(L259)*Setup!$F$7,N(N259)*Setup!$F$9))+N(O259)*Setup!$F$11)</f>
        <v/>
      </c>
      <c r="R259" s="9">
        <f>IF(B259="","",P259+Q259)</f>
        <v/>
      </c>
      <c r="S259" s="9">
        <f>IF(A259="","",SUMIFS(Payments!$C$4:$C$1000,Payments!$A$4:$A$1000,A259))</f>
        <v/>
      </c>
      <c r="T259" s="9">
        <f>IF(B259="","",R259-S259)</f>
        <v/>
      </c>
      <c r="U259" s="10">
        <f>IF(OR(B259="",I259="Cancelled"),"",IF(OR(COUNTIFS($B$4:$B$303,B259,$D$4:$D$303,D259,$C$4:$C$303,C259,$I$4:$I$303,"&lt;&gt;Cancelled")&gt;1,AND(C259="Full day",COUNTIFS($B$4:$B$303,B259,$D$4:$D$303,D259,$I$4:$I$303,"&lt;&gt;Cancelled")&gt;1),AND(C259&lt;&gt;"Full day",COUNTIFS($B$4:$B$303,B259,$D$4:$D$303,D259,$C$4:$C$303,"Full day",$I$4:$I$303,"&lt;&gt;Cancelled")&gt;0)),"CLASH","OK"))</f>
        <v/>
      </c>
      <c r="V259" s="10">
        <f>IF(I259&lt;&gt;"Tentative hold","",IF(J259="","Add hold date",IF(TODAY()&gt;J259+Setup!$F$13,"HOLD EXPIRED: release","Hold live")))</f>
        <v/>
      </c>
      <c r="W259" s="6" t="n"/>
      <c r="X259" s="10">
        <f>IF(OR(B259="",I259="Cancelled"),"",TEXT(B259,"0")&amp;"|"&amp;D259)</f>
        <v/>
      </c>
    </row>
    <row r="260">
      <c r="A260" s="6" t="n"/>
      <c r="B260" s="7" t="n"/>
      <c r="C260" s="6" t="n"/>
      <c r="D260" s="6" t="n"/>
      <c r="E260" s="6" t="n"/>
      <c r="F260" s="6" t="n"/>
      <c r="G260" s="6" t="n"/>
      <c r="H260" s="6" t="n"/>
      <c r="I260" s="6" t="n"/>
      <c r="J260" s="7" t="n"/>
      <c r="K260" s="6" t="n"/>
      <c r="L260" s="8" t="n"/>
      <c r="M260" s="8" t="n"/>
      <c r="N260" s="9">
        <f>IF(H260="","",H260*M260)</f>
        <v/>
      </c>
      <c r="O260" s="8" t="n"/>
      <c r="P260" s="9">
        <f>IF(B260="","",N(L260)+N(N260)+N(O260))</f>
        <v/>
      </c>
      <c r="Q260" s="9">
        <f>IF(B260="","",IF(K260=Setup!$E$4,(N(L260)+N(N260))*Setup!$F$5,IF(K260=Setup!$E$5,N(L260)*Setup!$F$7,N(N260)*Setup!$F$9))+N(O260)*Setup!$F$11)</f>
        <v/>
      </c>
      <c r="R260" s="9">
        <f>IF(B260="","",P260+Q260)</f>
        <v/>
      </c>
      <c r="S260" s="9">
        <f>IF(A260="","",SUMIFS(Payments!$C$4:$C$1000,Payments!$A$4:$A$1000,A260))</f>
        <v/>
      </c>
      <c r="T260" s="9">
        <f>IF(B260="","",R260-S260)</f>
        <v/>
      </c>
      <c r="U260" s="10">
        <f>IF(OR(B260="",I260="Cancelled"),"",IF(OR(COUNTIFS($B$4:$B$303,B260,$D$4:$D$303,D260,$C$4:$C$303,C260,$I$4:$I$303,"&lt;&gt;Cancelled")&gt;1,AND(C260="Full day",COUNTIFS($B$4:$B$303,B260,$D$4:$D$303,D260,$I$4:$I$303,"&lt;&gt;Cancelled")&gt;1),AND(C260&lt;&gt;"Full day",COUNTIFS($B$4:$B$303,B260,$D$4:$D$303,D260,$C$4:$C$303,"Full day",$I$4:$I$303,"&lt;&gt;Cancelled")&gt;0)),"CLASH","OK"))</f>
        <v/>
      </c>
      <c r="V260" s="10">
        <f>IF(I260&lt;&gt;"Tentative hold","",IF(J260="","Add hold date",IF(TODAY()&gt;J260+Setup!$F$13,"HOLD EXPIRED: release","Hold live")))</f>
        <v/>
      </c>
      <c r="W260" s="6" t="n"/>
      <c r="X260" s="10">
        <f>IF(OR(B260="",I260="Cancelled"),"",TEXT(B260,"0")&amp;"|"&amp;D260)</f>
        <v/>
      </c>
    </row>
    <row r="261">
      <c r="A261" s="6" t="n"/>
      <c r="B261" s="7" t="n"/>
      <c r="C261" s="6" t="n"/>
      <c r="D261" s="6" t="n"/>
      <c r="E261" s="6" t="n"/>
      <c r="F261" s="6" t="n"/>
      <c r="G261" s="6" t="n"/>
      <c r="H261" s="6" t="n"/>
      <c r="I261" s="6" t="n"/>
      <c r="J261" s="7" t="n"/>
      <c r="K261" s="6" t="n"/>
      <c r="L261" s="8" t="n"/>
      <c r="M261" s="8" t="n"/>
      <c r="N261" s="9">
        <f>IF(H261="","",H261*M261)</f>
        <v/>
      </c>
      <c r="O261" s="8" t="n"/>
      <c r="P261" s="9">
        <f>IF(B261="","",N(L261)+N(N261)+N(O261))</f>
        <v/>
      </c>
      <c r="Q261" s="9">
        <f>IF(B261="","",IF(K261=Setup!$E$4,(N(L261)+N(N261))*Setup!$F$5,IF(K261=Setup!$E$5,N(L261)*Setup!$F$7,N(N261)*Setup!$F$9))+N(O261)*Setup!$F$11)</f>
        <v/>
      </c>
      <c r="R261" s="9">
        <f>IF(B261="","",P261+Q261)</f>
        <v/>
      </c>
      <c r="S261" s="9">
        <f>IF(A261="","",SUMIFS(Payments!$C$4:$C$1000,Payments!$A$4:$A$1000,A261))</f>
        <v/>
      </c>
      <c r="T261" s="9">
        <f>IF(B261="","",R261-S261)</f>
        <v/>
      </c>
      <c r="U261" s="10">
        <f>IF(OR(B261="",I261="Cancelled"),"",IF(OR(COUNTIFS($B$4:$B$303,B261,$D$4:$D$303,D261,$C$4:$C$303,C261,$I$4:$I$303,"&lt;&gt;Cancelled")&gt;1,AND(C261="Full day",COUNTIFS($B$4:$B$303,B261,$D$4:$D$303,D261,$I$4:$I$303,"&lt;&gt;Cancelled")&gt;1),AND(C261&lt;&gt;"Full day",COUNTIFS($B$4:$B$303,B261,$D$4:$D$303,D261,$C$4:$C$303,"Full day",$I$4:$I$303,"&lt;&gt;Cancelled")&gt;0)),"CLASH","OK"))</f>
        <v/>
      </c>
      <c r="V261" s="10">
        <f>IF(I261&lt;&gt;"Tentative hold","",IF(J261="","Add hold date",IF(TODAY()&gt;J261+Setup!$F$13,"HOLD EXPIRED: release","Hold live")))</f>
        <v/>
      </c>
      <c r="W261" s="6" t="n"/>
      <c r="X261" s="10">
        <f>IF(OR(B261="",I261="Cancelled"),"",TEXT(B261,"0")&amp;"|"&amp;D261)</f>
        <v/>
      </c>
    </row>
    <row r="262">
      <c r="A262" s="6" t="n"/>
      <c r="B262" s="7" t="n"/>
      <c r="C262" s="6" t="n"/>
      <c r="D262" s="6" t="n"/>
      <c r="E262" s="6" t="n"/>
      <c r="F262" s="6" t="n"/>
      <c r="G262" s="6" t="n"/>
      <c r="H262" s="6" t="n"/>
      <c r="I262" s="6" t="n"/>
      <c r="J262" s="7" t="n"/>
      <c r="K262" s="6" t="n"/>
      <c r="L262" s="8" t="n"/>
      <c r="M262" s="8" t="n"/>
      <c r="N262" s="9">
        <f>IF(H262="","",H262*M262)</f>
        <v/>
      </c>
      <c r="O262" s="8" t="n"/>
      <c r="P262" s="9">
        <f>IF(B262="","",N(L262)+N(N262)+N(O262))</f>
        <v/>
      </c>
      <c r="Q262" s="9">
        <f>IF(B262="","",IF(K262=Setup!$E$4,(N(L262)+N(N262))*Setup!$F$5,IF(K262=Setup!$E$5,N(L262)*Setup!$F$7,N(N262)*Setup!$F$9))+N(O262)*Setup!$F$11)</f>
        <v/>
      </c>
      <c r="R262" s="9">
        <f>IF(B262="","",P262+Q262)</f>
        <v/>
      </c>
      <c r="S262" s="9">
        <f>IF(A262="","",SUMIFS(Payments!$C$4:$C$1000,Payments!$A$4:$A$1000,A262))</f>
        <v/>
      </c>
      <c r="T262" s="9">
        <f>IF(B262="","",R262-S262)</f>
        <v/>
      </c>
      <c r="U262" s="10">
        <f>IF(OR(B262="",I262="Cancelled"),"",IF(OR(COUNTIFS($B$4:$B$303,B262,$D$4:$D$303,D262,$C$4:$C$303,C262,$I$4:$I$303,"&lt;&gt;Cancelled")&gt;1,AND(C262="Full day",COUNTIFS($B$4:$B$303,B262,$D$4:$D$303,D262,$I$4:$I$303,"&lt;&gt;Cancelled")&gt;1),AND(C262&lt;&gt;"Full day",COUNTIFS($B$4:$B$303,B262,$D$4:$D$303,D262,$C$4:$C$303,"Full day",$I$4:$I$303,"&lt;&gt;Cancelled")&gt;0)),"CLASH","OK"))</f>
        <v/>
      </c>
      <c r="V262" s="10">
        <f>IF(I262&lt;&gt;"Tentative hold","",IF(J262="","Add hold date",IF(TODAY()&gt;J262+Setup!$F$13,"HOLD EXPIRED: release","Hold live")))</f>
        <v/>
      </c>
      <c r="W262" s="6" t="n"/>
      <c r="X262" s="10">
        <f>IF(OR(B262="",I262="Cancelled"),"",TEXT(B262,"0")&amp;"|"&amp;D262)</f>
        <v/>
      </c>
    </row>
    <row r="263">
      <c r="A263" s="6" t="n"/>
      <c r="B263" s="7" t="n"/>
      <c r="C263" s="6" t="n"/>
      <c r="D263" s="6" t="n"/>
      <c r="E263" s="6" t="n"/>
      <c r="F263" s="6" t="n"/>
      <c r="G263" s="6" t="n"/>
      <c r="H263" s="6" t="n"/>
      <c r="I263" s="6" t="n"/>
      <c r="J263" s="7" t="n"/>
      <c r="K263" s="6" t="n"/>
      <c r="L263" s="8" t="n"/>
      <c r="M263" s="8" t="n"/>
      <c r="N263" s="9">
        <f>IF(H263="","",H263*M263)</f>
        <v/>
      </c>
      <c r="O263" s="8" t="n"/>
      <c r="P263" s="9">
        <f>IF(B263="","",N(L263)+N(N263)+N(O263))</f>
        <v/>
      </c>
      <c r="Q263" s="9">
        <f>IF(B263="","",IF(K263=Setup!$E$4,(N(L263)+N(N263))*Setup!$F$5,IF(K263=Setup!$E$5,N(L263)*Setup!$F$7,N(N263)*Setup!$F$9))+N(O263)*Setup!$F$11)</f>
        <v/>
      </c>
      <c r="R263" s="9">
        <f>IF(B263="","",P263+Q263)</f>
        <v/>
      </c>
      <c r="S263" s="9">
        <f>IF(A263="","",SUMIFS(Payments!$C$4:$C$1000,Payments!$A$4:$A$1000,A263))</f>
        <v/>
      </c>
      <c r="T263" s="9">
        <f>IF(B263="","",R263-S263)</f>
        <v/>
      </c>
      <c r="U263" s="10">
        <f>IF(OR(B263="",I263="Cancelled"),"",IF(OR(COUNTIFS($B$4:$B$303,B263,$D$4:$D$303,D263,$C$4:$C$303,C263,$I$4:$I$303,"&lt;&gt;Cancelled")&gt;1,AND(C263="Full day",COUNTIFS($B$4:$B$303,B263,$D$4:$D$303,D263,$I$4:$I$303,"&lt;&gt;Cancelled")&gt;1),AND(C263&lt;&gt;"Full day",COUNTIFS($B$4:$B$303,B263,$D$4:$D$303,D263,$C$4:$C$303,"Full day",$I$4:$I$303,"&lt;&gt;Cancelled")&gt;0)),"CLASH","OK"))</f>
        <v/>
      </c>
      <c r="V263" s="10">
        <f>IF(I263&lt;&gt;"Tentative hold","",IF(J263="","Add hold date",IF(TODAY()&gt;J263+Setup!$F$13,"HOLD EXPIRED: release","Hold live")))</f>
        <v/>
      </c>
      <c r="W263" s="6" t="n"/>
      <c r="X263" s="10">
        <f>IF(OR(B263="",I263="Cancelled"),"",TEXT(B263,"0")&amp;"|"&amp;D263)</f>
        <v/>
      </c>
    </row>
    <row r="264">
      <c r="A264" s="6" t="n"/>
      <c r="B264" s="7" t="n"/>
      <c r="C264" s="6" t="n"/>
      <c r="D264" s="6" t="n"/>
      <c r="E264" s="6" t="n"/>
      <c r="F264" s="6" t="n"/>
      <c r="G264" s="6" t="n"/>
      <c r="H264" s="6" t="n"/>
      <c r="I264" s="6" t="n"/>
      <c r="J264" s="7" t="n"/>
      <c r="K264" s="6" t="n"/>
      <c r="L264" s="8" t="n"/>
      <c r="M264" s="8" t="n"/>
      <c r="N264" s="9">
        <f>IF(H264="","",H264*M264)</f>
        <v/>
      </c>
      <c r="O264" s="8" t="n"/>
      <c r="P264" s="9">
        <f>IF(B264="","",N(L264)+N(N264)+N(O264))</f>
        <v/>
      </c>
      <c r="Q264" s="9">
        <f>IF(B264="","",IF(K264=Setup!$E$4,(N(L264)+N(N264))*Setup!$F$5,IF(K264=Setup!$E$5,N(L264)*Setup!$F$7,N(N264)*Setup!$F$9))+N(O264)*Setup!$F$11)</f>
        <v/>
      </c>
      <c r="R264" s="9">
        <f>IF(B264="","",P264+Q264)</f>
        <v/>
      </c>
      <c r="S264" s="9">
        <f>IF(A264="","",SUMIFS(Payments!$C$4:$C$1000,Payments!$A$4:$A$1000,A264))</f>
        <v/>
      </c>
      <c r="T264" s="9">
        <f>IF(B264="","",R264-S264)</f>
        <v/>
      </c>
      <c r="U264" s="10">
        <f>IF(OR(B264="",I264="Cancelled"),"",IF(OR(COUNTIFS($B$4:$B$303,B264,$D$4:$D$303,D264,$C$4:$C$303,C264,$I$4:$I$303,"&lt;&gt;Cancelled")&gt;1,AND(C264="Full day",COUNTIFS($B$4:$B$303,B264,$D$4:$D$303,D264,$I$4:$I$303,"&lt;&gt;Cancelled")&gt;1),AND(C264&lt;&gt;"Full day",COUNTIFS($B$4:$B$303,B264,$D$4:$D$303,D264,$C$4:$C$303,"Full day",$I$4:$I$303,"&lt;&gt;Cancelled")&gt;0)),"CLASH","OK"))</f>
        <v/>
      </c>
      <c r="V264" s="10">
        <f>IF(I264&lt;&gt;"Tentative hold","",IF(J264="","Add hold date",IF(TODAY()&gt;J264+Setup!$F$13,"HOLD EXPIRED: release","Hold live")))</f>
        <v/>
      </c>
      <c r="W264" s="6" t="n"/>
      <c r="X264" s="10">
        <f>IF(OR(B264="",I264="Cancelled"),"",TEXT(B264,"0")&amp;"|"&amp;D264)</f>
        <v/>
      </c>
    </row>
    <row r="265">
      <c r="A265" s="6" t="n"/>
      <c r="B265" s="7" t="n"/>
      <c r="C265" s="6" t="n"/>
      <c r="D265" s="6" t="n"/>
      <c r="E265" s="6" t="n"/>
      <c r="F265" s="6" t="n"/>
      <c r="G265" s="6" t="n"/>
      <c r="H265" s="6" t="n"/>
      <c r="I265" s="6" t="n"/>
      <c r="J265" s="7" t="n"/>
      <c r="K265" s="6" t="n"/>
      <c r="L265" s="8" t="n"/>
      <c r="M265" s="8" t="n"/>
      <c r="N265" s="9">
        <f>IF(H265="","",H265*M265)</f>
        <v/>
      </c>
      <c r="O265" s="8" t="n"/>
      <c r="P265" s="9">
        <f>IF(B265="","",N(L265)+N(N265)+N(O265))</f>
        <v/>
      </c>
      <c r="Q265" s="9">
        <f>IF(B265="","",IF(K265=Setup!$E$4,(N(L265)+N(N265))*Setup!$F$5,IF(K265=Setup!$E$5,N(L265)*Setup!$F$7,N(N265)*Setup!$F$9))+N(O265)*Setup!$F$11)</f>
        <v/>
      </c>
      <c r="R265" s="9">
        <f>IF(B265="","",P265+Q265)</f>
        <v/>
      </c>
      <c r="S265" s="9">
        <f>IF(A265="","",SUMIFS(Payments!$C$4:$C$1000,Payments!$A$4:$A$1000,A265))</f>
        <v/>
      </c>
      <c r="T265" s="9">
        <f>IF(B265="","",R265-S265)</f>
        <v/>
      </c>
      <c r="U265" s="10">
        <f>IF(OR(B265="",I265="Cancelled"),"",IF(OR(COUNTIFS($B$4:$B$303,B265,$D$4:$D$303,D265,$C$4:$C$303,C265,$I$4:$I$303,"&lt;&gt;Cancelled")&gt;1,AND(C265="Full day",COUNTIFS($B$4:$B$303,B265,$D$4:$D$303,D265,$I$4:$I$303,"&lt;&gt;Cancelled")&gt;1),AND(C265&lt;&gt;"Full day",COUNTIFS($B$4:$B$303,B265,$D$4:$D$303,D265,$C$4:$C$303,"Full day",$I$4:$I$303,"&lt;&gt;Cancelled")&gt;0)),"CLASH","OK"))</f>
        <v/>
      </c>
      <c r="V265" s="10">
        <f>IF(I265&lt;&gt;"Tentative hold","",IF(J265="","Add hold date",IF(TODAY()&gt;J265+Setup!$F$13,"HOLD EXPIRED: release","Hold live")))</f>
        <v/>
      </c>
      <c r="W265" s="6" t="n"/>
      <c r="X265" s="10">
        <f>IF(OR(B265="",I265="Cancelled"),"",TEXT(B265,"0")&amp;"|"&amp;D265)</f>
        <v/>
      </c>
    </row>
    <row r="266">
      <c r="A266" s="6" t="n"/>
      <c r="B266" s="7" t="n"/>
      <c r="C266" s="6" t="n"/>
      <c r="D266" s="6" t="n"/>
      <c r="E266" s="6" t="n"/>
      <c r="F266" s="6" t="n"/>
      <c r="G266" s="6" t="n"/>
      <c r="H266" s="6" t="n"/>
      <c r="I266" s="6" t="n"/>
      <c r="J266" s="7" t="n"/>
      <c r="K266" s="6" t="n"/>
      <c r="L266" s="8" t="n"/>
      <c r="M266" s="8" t="n"/>
      <c r="N266" s="9">
        <f>IF(H266="","",H266*M266)</f>
        <v/>
      </c>
      <c r="O266" s="8" t="n"/>
      <c r="P266" s="9">
        <f>IF(B266="","",N(L266)+N(N266)+N(O266))</f>
        <v/>
      </c>
      <c r="Q266" s="9">
        <f>IF(B266="","",IF(K266=Setup!$E$4,(N(L266)+N(N266))*Setup!$F$5,IF(K266=Setup!$E$5,N(L266)*Setup!$F$7,N(N266)*Setup!$F$9))+N(O266)*Setup!$F$11)</f>
        <v/>
      </c>
      <c r="R266" s="9">
        <f>IF(B266="","",P266+Q266)</f>
        <v/>
      </c>
      <c r="S266" s="9">
        <f>IF(A266="","",SUMIFS(Payments!$C$4:$C$1000,Payments!$A$4:$A$1000,A266))</f>
        <v/>
      </c>
      <c r="T266" s="9">
        <f>IF(B266="","",R266-S266)</f>
        <v/>
      </c>
      <c r="U266" s="10">
        <f>IF(OR(B266="",I266="Cancelled"),"",IF(OR(COUNTIFS($B$4:$B$303,B266,$D$4:$D$303,D266,$C$4:$C$303,C266,$I$4:$I$303,"&lt;&gt;Cancelled")&gt;1,AND(C266="Full day",COUNTIFS($B$4:$B$303,B266,$D$4:$D$303,D266,$I$4:$I$303,"&lt;&gt;Cancelled")&gt;1),AND(C266&lt;&gt;"Full day",COUNTIFS($B$4:$B$303,B266,$D$4:$D$303,D266,$C$4:$C$303,"Full day",$I$4:$I$303,"&lt;&gt;Cancelled")&gt;0)),"CLASH","OK"))</f>
        <v/>
      </c>
      <c r="V266" s="10">
        <f>IF(I266&lt;&gt;"Tentative hold","",IF(J266="","Add hold date",IF(TODAY()&gt;J266+Setup!$F$13,"HOLD EXPIRED: release","Hold live")))</f>
        <v/>
      </c>
      <c r="W266" s="6" t="n"/>
      <c r="X266" s="10">
        <f>IF(OR(B266="",I266="Cancelled"),"",TEXT(B266,"0")&amp;"|"&amp;D266)</f>
        <v/>
      </c>
    </row>
    <row r="267">
      <c r="A267" s="6" t="n"/>
      <c r="B267" s="7" t="n"/>
      <c r="C267" s="6" t="n"/>
      <c r="D267" s="6" t="n"/>
      <c r="E267" s="6" t="n"/>
      <c r="F267" s="6" t="n"/>
      <c r="G267" s="6" t="n"/>
      <c r="H267" s="6" t="n"/>
      <c r="I267" s="6" t="n"/>
      <c r="J267" s="7" t="n"/>
      <c r="K267" s="6" t="n"/>
      <c r="L267" s="8" t="n"/>
      <c r="M267" s="8" t="n"/>
      <c r="N267" s="9">
        <f>IF(H267="","",H267*M267)</f>
        <v/>
      </c>
      <c r="O267" s="8" t="n"/>
      <c r="P267" s="9">
        <f>IF(B267="","",N(L267)+N(N267)+N(O267))</f>
        <v/>
      </c>
      <c r="Q267" s="9">
        <f>IF(B267="","",IF(K267=Setup!$E$4,(N(L267)+N(N267))*Setup!$F$5,IF(K267=Setup!$E$5,N(L267)*Setup!$F$7,N(N267)*Setup!$F$9))+N(O267)*Setup!$F$11)</f>
        <v/>
      </c>
      <c r="R267" s="9">
        <f>IF(B267="","",P267+Q267)</f>
        <v/>
      </c>
      <c r="S267" s="9">
        <f>IF(A267="","",SUMIFS(Payments!$C$4:$C$1000,Payments!$A$4:$A$1000,A267))</f>
        <v/>
      </c>
      <c r="T267" s="9">
        <f>IF(B267="","",R267-S267)</f>
        <v/>
      </c>
      <c r="U267" s="10">
        <f>IF(OR(B267="",I267="Cancelled"),"",IF(OR(COUNTIFS($B$4:$B$303,B267,$D$4:$D$303,D267,$C$4:$C$303,C267,$I$4:$I$303,"&lt;&gt;Cancelled")&gt;1,AND(C267="Full day",COUNTIFS($B$4:$B$303,B267,$D$4:$D$303,D267,$I$4:$I$303,"&lt;&gt;Cancelled")&gt;1),AND(C267&lt;&gt;"Full day",COUNTIFS($B$4:$B$303,B267,$D$4:$D$303,D267,$C$4:$C$303,"Full day",$I$4:$I$303,"&lt;&gt;Cancelled")&gt;0)),"CLASH","OK"))</f>
        <v/>
      </c>
      <c r="V267" s="10">
        <f>IF(I267&lt;&gt;"Tentative hold","",IF(J267="","Add hold date",IF(TODAY()&gt;J267+Setup!$F$13,"HOLD EXPIRED: release","Hold live")))</f>
        <v/>
      </c>
      <c r="W267" s="6" t="n"/>
      <c r="X267" s="10">
        <f>IF(OR(B267="",I267="Cancelled"),"",TEXT(B267,"0")&amp;"|"&amp;D267)</f>
        <v/>
      </c>
    </row>
    <row r="268">
      <c r="A268" s="6" t="n"/>
      <c r="B268" s="7" t="n"/>
      <c r="C268" s="6" t="n"/>
      <c r="D268" s="6" t="n"/>
      <c r="E268" s="6" t="n"/>
      <c r="F268" s="6" t="n"/>
      <c r="G268" s="6" t="n"/>
      <c r="H268" s="6" t="n"/>
      <c r="I268" s="6" t="n"/>
      <c r="J268" s="7" t="n"/>
      <c r="K268" s="6" t="n"/>
      <c r="L268" s="8" t="n"/>
      <c r="M268" s="8" t="n"/>
      <c r="N268" s="9">
        <f>IF(H268="","",H268*M268)</f>
        <v/>
      </c>
      <c r="O268" s="8" t="n"/>
      <c r="P268" s="9">
        <f>IF(B268="","",N(L268)+N(N268)+N(O268))</f>
        <v/>
      </c>
      <c r="Q268" s="9">
        <f>IF(B268="","",IF(K268=Setup!$E$4,(N(L268)+N(N268))*Setup!$F$5,IF(K268=Setup!$E$5,N(L268)*Setup!$F$7,N(N268)*Setup!$F$9))+N(O268)*Setup!$F$11)</f>
        <v/>
      </c>
      <c r="R268" s="9">
        <f>IF(B268="","",P268+Q268)</f>
        <v/>
      </c>
      <c r="S268" s="9">
        <f>IF(A268="","",SUMIFS(Payments!$C$4:$C$1000,Payments!$A$4:$A$1000,A268))</f>
        <v/>
      </c>
      <c r="T268" s="9">
        <f>IF(B268="","",R268-S268)</f>
        <v/>
      </c>
      <c r="U268" s="10">
        <f>IF(OR(B268="",I268="Cancelled"),"",IF(OR(COUNTIFS($B$4:$B$303,B268,$D$4:$D$303,D268,$C$4:$C$303,C268,$I$4:$I$303,"&lt;&gt;Cancelled")&gt;1,AND(C268="Full day",COUNTIFS($B$4:$B$303,B268,$D$4:$D$303,D268,$I$4:$I$303,"&lt;&gt;Cancelled")&gt;1),AND(C268&lt;&gt;"Full day",COUNTIFS($B$4:$B$303,B268,$D$4:$D$303,D268,$C$4:$C$303,"Full day",$I$4:$I$303,"&lt;&gt;Cancelled")&gt;0)),"CLASH","OK"))</f>
        <v/>
      </c>
      <c r="V268" s="10">
        <f>IF(I268&lt;&gt;"Tentative hold","",IF(J268="","Add hold date",IF(TODAY()&gt;J268+Setup!$F$13,"HOLD EXPIRED: release","Hold live")))</f>
        <v/>
      </c>
      <c r="W268" s="6" t="n"/>
      <c r="X268" s="10">
        <f>IF(OR(B268="",I268="Cancelled"),"",TEXT(B268,"0")&amp;"|"&amp;D268)</f>
        <v/>
      </c>
    </row>
    <row r="269">
      <c r="A269" s="6" t="n"/>
      <c r="B269" s="7" t="n"/>
      <c r="C269" s="6" t="n"/>
      <c r="D269" s="6" t="n"/>
      <c r="E269" s="6" t="n"/>
      <c r="F269" s="6" t="n"/>
      <c r="G269" s="6" t="n"/>
      <c r="H269" s="6" t="n"/>
      <c r="I269" s="6" t="n"/>
      <c r="J269" s="7" t="n"/>
      <c r="K269" s="6" t="n"/>
      <c r="L269" s="8" t="n"/>
      <c r="M269" s="8" t="n"/>
      <c r="N269" s="9">
        <f>IF(H269="","",H269*M269)</f>
        <v/>
      </c>
      <c r="O269" s="8" t="n"/>
      <c r="P269" s="9">
        <f>IF(B269="","",N(L269)+N(N269)+N(O269))</f>
        <v/>
      </c>
      <c r="Q269" s="9">
        <f>IF(B269="","",IF(K269=Setup!$E$4,(N(L269)+N(N269))*Setup!$F$5,IF(K269=Setup!$E$5,N(L269)*Setup!$F$7,N(N269)*Setup!$F$9))+N(O269)*Setup!$F$11)</f>
        <v/>
      </c>
      <c r="R269" s="9">
        <f>IF(B269="","",P269+Q269)</f>
        <v/>
      </c>
      <c r="S269" s="9">
        <f>IF(A269="","",SUMIFS(Payments!$C$4:$C$1000,Payments!$A$4:$A$1000,A269))</f>
        <v/>
      </c>
      <c r="T269" s="9">
        <f>IF(B269="","",R269-S269)</f>
        <v/>
      </c>
      <c r="U269" s="10">
        <f>IF(OR(B269="",I269="Cancelled"),"",IF(OR(COUNTIFS($B$4:$B$303,B269,$D$4:$D$303,D269,$C$4:$C$303,C269,$I$4:$I$303,"&lt;&gt;Cancelled")&gt;1,AND(C269="Full day",COUNTIFS($B$4:$B$303,B269,$D$4:$D$303,D269,$I$4:$I$303,"&lt;&gt;Cancelled")&gt;1),AND(C269&lt;&gt;"Full day",COUNTIFS($B$4:$B$303,B269,$D$4:$D$303,D269,$C$4:$C$303,"Full day",$I$4:$I$303,"&lt;&gt;Cancelled")&gt;0)),"CLASH","OK"))</f>
        <v/>
      </c>
      <c r="V269" s="10">
        <f>IF(I269&lt;&gt;"Tentative hold","",IF(J269="","Add hold date",IF(TODAY()&gt;J269+Setup!$F$13,"HOLD EXPIRED: release","Hold live")))</f>
        <v/>
      </c>
      <c r="W269" s="6" t="n"/>
      <c r="X269" s="10">
        <f>IF(OR(B269="",I269="Cancelled"),"",TEXT(B269,"0")&amp;"|"&amp;D269)</f>
        <v/>
      </c>
    </row>
    <row r="270">
      <c r="A270" s="6" t="n"/>
      <c r="B270" s="7" t="n"/>
      <c r="C270" s="6" t="n"/>
      <c r="D270" s="6" t="n"/>
      <c r="E270" s="6" t="n"/>
      <c r="F270" s="6" t="n"/>
      <c r="G270" s="6" t="n"/>
      <c r="H270" s="6" t="n"/>
      <c r="I270" s="6" t="n"/>
      <c r="J270" s="7" t="n"/>
      <c r="K270" s="6" t="n"/>
      <c r="L270" s="8" t="n"/>
      <c r="M270" s="8" t="n"/>
      <c r="N270" s="9">
        <f>IF(H270="","",H270*M270)</f>
        <v/>
      </c>
      <c r="O270" s="8" t="n"/>
      <c r="P270" s="9">
        <f>IF(B270="","",N(L270)+N(N270)+N(O270))</f>
        <v/>
      </c>
      <c r="Q270" s="9">
        <f>IF(B270="","",IF(K270=Setup!$E$4,(N(L270)+N(N270))*Setup!$F$5,IF(K270=Setup!$E$5,N(L270)*Setup!$F$7,N(N270)*Setup!$F$9))+N(O270)*Setup!$F$11)</f>
        <v/>
      </c>
      <c r="R270" s="9">
        <f>IF(B270="","",P270+Q270)</f>
        <v/>
      </c>
      <c r="S270" s="9">
        <f>IF(A270="","",SUMIFS(Payments!$C$4:$C$1000,Payments!$A$4:$A$1000,A270))</f>
        <v/>
      </c>
      <c r="T270" s="9">
        <f>IF(B270="","",R270-S270)</f>
        <v/>
      </c>
      <c r="U270" s="10">
        <f>IF(OR(B270="",I270="Cancelled"),"",IF(OR(COUNTIFS($B$4:$B$303,B270,$D$4:$D$303,D270,$C$4:$C$303,C270,$I$4:$I$303,"&lt;&gt;Cancelled")&gt;1,AND(C270="Full day",COUNTIFS($B$4:$B$303,B270,$D$4:$D$303,D270,$I$4:$I$303,"&lt;&gt;Cancelled")&gt;1),AND(C270&lt;&gt;"Full day",COUNTIFS($B$4:$B$303,B270,$D$4:$D$303,D270,$C$4:$C$303,"Full day",$I$4:$I$303,"&lt;&gt;Cancelled")&gt;0)),"CLASH","OK"))</f>
        <v/>
      </c>
      <c r="V270" s="10">
        <f>IF(I270&lt;&gt;"Tentative hold","",IF(J270="","Add hold date",IF(TODAY()&gt;J270+Setup!$F$13,"HOLD EXPIRED: release","Hold live")))</f>
        <v/>
      </c>
      <c r="W270" s="6" t="n"/>
      <c r="X270" s="10">
        <f>IF(OR(B270="",I270="Cancelled"),"",TEXT(B270,"0")&amp;"|"&amp;D270)</f>
        <v/>
      </c>
    </row>
    <row r="271">
      <c r="A271" s="6" t="n"/>
      <c r="B271" s="7" t="n"/>
      <c r="C271" s="6" t="n"/>
      <c r="D271" s="6" t="n"/>
      <c r="E271" s="6" t="n"/>
      <c r="F271" s="6" t="n"/>
      <c r="G271" s="6" t="n"/>
      <c r="H271" s="6" t="n"/>
      <c r="I271" s="6" t="n"/>
      <c r="J271" s="7" t="n"/>
      <c r="K271" s="6" t="n"/>
      <c r="L271" s="8" t="n"/>
      <c r="M271" s="8" t="n"/>
      <c r="N271" s="9">
        <f>IF(H271="","",H271*M271)</f>
        <v/>
      </c>
      <c r="O271" s="8" t="n"/>
      <c r="P271" s="9">
        <f>IF(B271="","",N(L271)+N(N271)+N(O271))</f>
        <v/>
      </c>
      <c r="Q271" s="9">
        <f>IF(B271="","",IF(K271=Setup!$E$4,(N(L271)+N(N271))*Setup!$F$5,IF(K271=Setup!$E$5,N(L271)*Setup!$F$7,N(N271)*Setup!$F$9))+N(O271)*Setup!$F$11)</f>
        <v/>
      </c>
      <c r="R271" s="9">
        <f>IF(B271="","",P271+Q271)</f>
        <v/>
      </c>
      <c r="S271" s="9">
        <f>IF(A271="","",SUMIFS(Payments!$C$4:$C$1000,Payments!$A$4:$A$1000,A271))</f>
        <v/>
      </c>
      <c r="T271" s="9">
        <f>IF(B271="","",R271-S271)</f>
        <v/>
      </c>
      <c r="U271" s="10">
        <f>IF(OR(B271="",I271="Cancelled"),"",IF(OR(COUNTIFS($B$4:$B$303,B271,$D$4:$D$303,D271,$C$4:$C$303,C271,$I$4:$I$303,"&lt;&gt;Cancelled")&gt;1,AND(C271="Full day",COUNTIFS($B$4:$B$303,B271,$D$4:$D$303,D271,$I$4:$I$303,"&lt;&gt;Cancelled")&gt;1),AND(C271&lt;&gt;"Full day",COUNTIFS($B$4:$B$303,B271,$D$4:$D$303,D271,$C$4:$C$303,"Full day",$I$4:$I$303,"&lt;&gt;Cancelled")&gt;0)),"CLASH","OK"))</f>
        <v/>
      </c>
      <c r="V271" s="10">
        <f>IF(I271&lt;&gt;"Tentative hold","",IF(J271="","Add hold date",IF(TODAY()&gt;J271+Setup!$F$13,"HOLD EXPIRED: release","Hold live")))</f>
        <v/>
      </c>
      <c r="W271" s="6" t="n"/>
      <c r="X271" s="10">
        <f>IF(OR(B271="",I271="Cancelled"),"",TEXT(B271,"0")&amp;"|"&amp;D271)</f>
        <v/>
      </c>
    </row>
    <row r="272">
      <c r="A272" s="6" t="n"/>
      <c r="B272" s="7" t="n"/>
      <c r="C272" s="6" t="n"/>
      <c r="D272" s="6" t="n"/>
      <c r="E272" s="6" t="n"/>
      <c r="F272" s="6" t="n"/>
      <c r="G272" s="6" t="n"/>
      <c r="H272" s="6" t="n"/>
      <c r="I272" s="6" t="n"/>
      <c r="J272" s="7" t="n"/>
      <c r="K272" s="6" t="n"/>
      <c r="L272" s="8" t="n"/>
      <c r="M272" s="8" t="n"/>
      <c r="N272" s="9">
        <f>IF(H272="","",H272*M272)</f>
        <v/>
      </c>
      <c r="O272" s="8" t="n"/>
      <c r="P272" s="9">
        <f>IF(B272="","",N(L272)+N(N272)+N(O272))</f>
        <v/>
      </c>
      <c r="Q272" s="9">
        <f>IF(B272="","",IF(K272=Setup!$E$4,(N(L272)+N(N272))*Setup!$F$5,IF(K272=Setup!$E$5,N(L272)*Setup!$F$7,N(N272)*Setup!$F$9))+N(O272)*Setup!$F$11)</f>
        <v/>
      </c>
      <c r="R272" s="9">
        <f>IF(B272="","",P272+Q272)</f>
        <v/>
      </c>
      <c r="S272" s="9">
        <f>IF(A272="","",SUMIFS(Payments!$C$4:$C$1000,Payments!$A$4:$A$1000,A272))</f>
        <v/>
      </c>
      <c r="T272" s="9">
        <f>IF(B272="","",R272-S272)</f>
        <v/>
      </c>
      <c r="U272" s="10">
        <f>IF(OR(B272="",I272="Cancelled"),"",IF(OR(COUNTIFS($B$4:$B$303,B272,$D$4:$D$303,D272,$C$4:$C$303,C272,$I$4:$I$303,"&lt;&gt;Cancelled")&gt;1,AND(C272="Full day",COUNTIFS($B$4:$B$303,B272,$D$4:$D$303,D272,$I$4:$I$303,"&lt;&gt;Cancelled")&gt;1),AND(C272&lt;&gt;"Full day",COUNTIFS($B$4:$B$303,B272,$D$4:$D$303,D272,$C$4:$C$303,"Full day",$I$4:$I$303,"&lt;&gt;Cancelled")&gt;0)),"CLASH","OK"))</f>
        <v/>
      </c>
      <c r="V272" s="10">
        <f>IF(I272&lt;&gt;"Tentative hold","",IF(J272="","Add hold date",IF(TODAY()&gt;J272+Setup!$F$13,"HOLD EXPIRED: release","Hold live")))</f>
        <v/>
      </c>
      <c r="W272" s="6" t="n"/>
      <c r="X272" s="10">
        <f>IF(OR(B272="",I272="Cancelled"),"",TEXT(B272,"0")&amp;"|"&amp;D272)</f>
        <v/>
      </c>
    </row>
    <row r="273">
      <c r="A273" s="6" t="n"/>
      <c r="B273" s="7" t="n"/>
      <c r="C273" s="6" t="n"/>
      <c r="D273" s="6" t="n"/>
      <c r="E273" s="6" t="n"/>
      <c r="F273" s="6" t="n"/>
      <c r="G273" s="6" t="n"/>
      <c r="H273" s="6" t="n"/>
      <c r="I273" s="6" t="n"/>
      <c r="J273" s="7" t="n"/>
      <c r="K273" s="6" t="n"/>
      <c r="L273" s="8" t="n"/>
      <c r="M273" s="8" t="n"/>
      <c r="N273" s="9">
        <f>IF(H273="","",H273*M273)</f>
        <v/>
      </c>
      <c r="O273" s="8" t="n"/>
      <c r="P273" s="9">
        <f>IF(B273="","",N(L273)+N(N273)+N(O273))</f>
        <v/>
      </c>
      <c r="Q273" s="9">
        <f>IF(B273="","",IF(K273=Setup!$E$4,(N(L273)+N(N273))*Setup!$F$5,IF(K273=Setup!$E$5,N(L273)*Setup!$F$7,N(N273)*Setup!$F$9))+N(O273)*Setup!$F$11)</f>
        <v/>
      </c>
      <c r="R273" s="9">
        <f>IF(B273="","",P273+Q273)</f>
        <v/>
      </c>
      <c r="S273" s="9">
        <f>IF(A273="","",SUMIFS(Payments!$C$4:$C$1000,Payments!$A$4:$A$1000,A273))</f>
        <v/>
      </c>
      <c r="T273" s="9">
        <f>IF(B273="","",R273-S273)</f>
        <v/>
      </c>
      <c r="U273" s="10">
        <f>IF(OR(B273="",I273="Cancelled"),"",IF(OR(COUNTIFS($B$4:$B$303,B273,$D$4:$D$303,D273,$C$4:$C$303,C273,$I$4:$I$303,"&lt;&gt;Cancelled")&gt;1,AND(C273="Full day",COUNTIFS($B$4:$B$303,B273,$D$4:$D$303,D273,$I$4:$I$303,"&lt;&gt;Cancelled")&gt;1),AND(C273&lt;&gt;"Full day",COUNTIFS($B$4:$B$303,B273,$D$4:$D$303,D273,$C$4:$C$303,"Full day",$I$4:$I$303,"&lt;&gt;Cancelled")&gt;0)),"CLASH","OK"))</f>
        <v/>
      </c>
      <c r="V273" s="10">
        <f>IF(I273&lt;&gt;"Tentative hold","",IF(J273="","Add hold date",IF(TODAY()&gt;J273+Setup!$F$13,"HOLD EXPIRED: release","Hold live")))</f>
        <v/>
      </c>
      <c r="W273" s="6" t="n"/>
      <c r="X273" s="10">
        <f>IF(OR(B273="",I273="Cancelled"),"",TEXT(B273,"0")&amp;"|"&amp;D273)</f>
        <v/>
      </c>
    </row>
    <row r="274">
      <c r="A274" s="6" t="n"/>
      <c r="B274" s="7" t="n"/>
      <c r="C274" s="6" t="n"/>
      <c r="D274" s="6" t="n"/>
      <c r="E274" s="6" t="n"/>
      <c r="F274" s="6" t="n"/>
      <c r="G274" s="6" t="n"/>
      <c r="H274" s="6" t="n"/>
      <c r="I274" s="6" t="n"/>
      <c r="J274" s="7" t="n"/>
      <c r="K274" s="6" t="n"/>
      <c r="L274" s="8" t="n"/>
      <c r="M274" s="8" t="n"/>
      <c r="N274" s="9">
        <f>IF(H274="","",H274*M274)</f>
        <v/>
      </c>
      <c r="O274" s="8" t="n"/>
      <c r="P274" s="9">
        <f>IF(B274="","",N(L274)+N(N274)+N(O274))</f>
        <v/>
      </c>
      <c r="Q274" s="9">
        <f>IF(B274="","",IF(K274=Setup!$E$4,(N(L274)+N(N274))*Setup!$F$5,IF(K274=Setup!$E$5,N(L274)*Setup!$F$7,N(N274)*Setup!$F$9))+N(O274)*Setup!$F$11)</f>
        <v/>
      </c>
      <c r="R274" s="9">
        <f>IF(B274="","",P274+Q274)</f>
        <v/>
      </c>
      <c r="S274" s="9">
        <f>IF(A274="","",SUMIFS(Payments!$C$4:$C$1000,Payments!$A$4:$A$1000,A274))</f>
        <v/>
      </c>
      <c r="T274" s="9">
        <f>IF(B274="","",R274-S274)</f>
        <v/>
      </c>
      <c r="U274" s="10">
        <f>IF(OR(B274="",I274="Cancelled"),"",IF(OR(COUNTIFS($B$4:$B$303,B274,$D$4:$D$303,D274,$C$4:$C$303,C274,$I$4:$I$303,"&lt;&gt;Cancelled")&gt;1,AND(C274="Full day",COUNTIFS($B$4:$B$303,B274,$D$4:$D$303,D274,$I$4:$I$303,"&lt;&gt;Cancelled")&gt;1),AND(C274&lt;&gt;"Full day",COUNTIFS($B$4:$B$303,B274,$D$4:$D$303,D274,$C$4:$C$303,"Full day",$I$4:$I$303,"&lt;&gt;Cancelled")&gt;0)),"CLASH","OK"))</f>
        <v/>
      </c>
      <c r="V274" s="10">
        <f>IF(I274&lt;&gt;"Tentative hold","",IF(J274="","Add hold date",IF(TODAY()&gt;J274+Setup!$F$13,"HOLD EXPIRED: release","Hold live")))</f>
        <v/>
      </c>
      <c r="W274" s="6" t="n"/>
      <c r="X274" s="10">
        <f>IF(OR(B274="",I274="Cancelled"),"",TEXT(B274,"0")&amp;"|"&amp;D274)</f>
        <v/>
      </c>
    </row>
    <row r="275">
      <c r="A275" s="6" t="n"/>
      <c r="B275" s="7" t="n"/>
      <c r="C275" s="6" t="n"/>
      <c r="D275" s="6" t="n"/>
      <c r="E275" s="6" t="n"/>
      <c r="F275" s="6" t="n"/>
      <c r="G275" s="6" t="n"/>
      <c r="H275" s="6" t="n"/>
      <c r="I275" s="6" t="n"/>
      <c r="J275" s="7" t="n"/>
      <c r="K275" s="6" t="n"/>
      <c r="L275" s="8" t="n"/>
      <c r="M275" s="8" t="n"/>
      <c r="N275" s="9">
        <f>IF(H275="","",H275*M275)</f>
        <v/>
      </c>
      <c r="O275" s="8" t="n"/>
      <c r="P275" s="9">
        <f>IF(B275="","",N(L275)+N(N275)+N(O275))</f>
        <v/>
      </c>
      <c r="Q275" s="9">
        <f>IF(B275="","",IF(K275=Setup!$E$4,(N(L275)+N(N275))*Setup!$F$5,IF(K275=Setup!$E$5,N(L275)*Setup!$F$7,N(N275)*Setup!$F$9))+N(O275)*Setup!$F$11)</f>
        <v/>
      </c>
      <c r="R275" s="9">
        <f>IF(B275="","",P275+Q275)</f>
        <v/>
      </c>
      <c r="S275" s="9">
        <f>IF(A275="","",SUMIFS(Payments!$C$4:$C$1000,Payments!$A$4:$A$1000,A275))</f>
        <v/>
      </c>
      <c r="T275" s="9">
        <f>IF(B275="","",R275-S275)</f>
        <v/>
      </c>
      <c r="U275" s="10">
        <f>IF(OR(B275="",I275="Cancelled"),"",IF(OR(COUNTIFS($B$4:$B$303,B275,$D$4:$D$303,D275,$C$4:$C$303,C275,$I$4:$I$303,"&lt;&gt;Cancelled")&gt;1,AND(C275="Full day",COUNTIFS($B$4:$B$303,B275,$D$4:$D$303,D275,$I$4:$I$303,"&lt;&gt;Cancelled")&gt;1),AND(C275&lt;&gt;"Full day",COUNTIFS($B$4:$B$303,B275,$D$4:$D$303,D275,$C$4:$C$303,"Full day",$I$4:$I$303,"&lt;&gt;Cancelled")&gt;0)),"CLASH","OK"))</f>
        <v/>
      </c>
      <c r="V275" s="10">
        <f>IF(I275&lt;&gt;"Tentative hold","",IF(J275="","Add hold date",IF(TODAY()&gt;J275+Setup!$F$13,"HOLD EXPIRED: release","Hold live")))</f>
        <v/>
      </c>
      <c r="W275" s="6" t="n"/>
      <c r="X275" s="10">
        <f>IF(OR(B275="",I275="Cancelled"),"",TEXT(B275,"0")&amp;"|"&amp;D275)</f>
        <v/>
      </c>
    </row>
    <row r="276">
      <c r="A276" s="6" t="n"/>
      <c r="B276" s="7" t="n"/>
      <c r="C276" s="6" t="n"/>
      <c r="D276" s="6" t="n"/>
      <c r="E276" s="6" t="n"/>
      <c r="F276" s="6" t="n"/>
      <c r="G276" s="6" t="n"/>
      <c r="H276" s="6" t="n"/>
      <c r="I276" s="6" t="n"/>
      <c r="J276" s="7" t="n"/>
      <c r="K276" s="6" t="n"/>
      <c r="L276" s="8" t="n"/>
      <c r="M276" s="8" t="n"/>
      <c r="N276" s="9">
        <f>IF(H276="","",H276*M276)</f>
        <v/>
      </c>
      <c r="O276" s="8" t="n"/>
      <c r="P276" s="9">
        <f>IF(B276="","",N(L276)+N(N276)+N(O276))</f>
        <v/>
      </c>
      <c r="Q276" s="9">
        <f>IF(B276="","",IF(K276=Setup!$E$4,(N(L276)+N(N276))*Setup!$F$5,IF(K276=Setup!$E$5,N(L276)*Setup!$F$7,N(N276)*Setup!$F$9))+N(O276)*Setup!$F$11)</f>
        <v/>
      </c>
      <c r="R276" s="9">
        <f>IF(B276="","",P276+Q276)</f>
        <v/>
      </c>
      <c r="S276" s="9">
        <f>IF(A276="","",SUMIFS(Payments!$C$4:$C$1000,Payments!$A$4:$A$1000,A276))</f>
        <v/>
      </c>
      <c r="T276" s="9">
        <f>IF(B276="","",R276-S276)</f>
        <v/>
      </c>
      <c r="U276" s="10">
        <f>IF(OR(B276="",I276="Cancelled"),"",IF(OR(COUNTIFS($B$4:$B$303,B276,$D$4:$D$303,D276,$C$4:$C$303,C276,$I$4:$I$303,"&lt;&gt;Cancelled")&gt;1,AND(C276="Full day",COUNTIFS($B$4:$B$303,B276,$D$4:$D$303,D276,$I$4:$I$303,"&lt;&gt;Cancelled")&gt;1),AND(C276&lt;&gt;"Full day",COUNTIFS($B$4:$B$303,B276,$D$4:$D$303,D276,$C$4:$C$303,"Full day",$I$4:$I$303,"&lt;&gt;Cancelled")&gt;0)),"CLASH","OK"))</f>
        <v/>
      </c>
      <c r="V276" s="10">
        <f>IF(I276&lt;&gt;"Tentative hold","",IF(J276="","Add hold date",IF(TODAY()&gt;J276+Setup!$F$13,"HOLD EXPIRED: release","Hold live")))</f>
        <v/>
      </c>
      <c r="W276" s="6" t="n"/>
      <c r="X276" s="10">
        <f>IF(OR(B276="",I276="Cancelled"),"",TEXT(B276,"0")&amp;"|"&amp;D276)</f>
        <v/>
      </c>
    </row>
    <row r="277">
      <c r="A277" s="6" t="n"/>
      <c r="B277" s="7" t="n"/>
      <c r="C277" s="6" t="n"/>
      <c r="D277" s="6" t="n"/>
      <c r="E277" s="6" t="n"/>
      <c r="F277" s="6" t="n"/>
      <c r="G277" s="6" t="n"/>
      <c r="H277" s="6" t="n"/>
      <c r="I277" s="6" t="n"/>
      <c r="J277" s="7" t="n"/>
      <c r="K277" s="6" t="n"/>
      <c r="L277" s="8" t="n"/>
      <c r="M277" s="8" t="n"/>
      <c r="N277" s="9">
        <f>IF(H277="","",H277*M277)</f>
        <v/>
      </c>
      <c r="O277" s="8" t="n"/>
      <c r="P277" s="9">
        <f>IF(B277="","",N(L277)+N(N277)+N(O277))</f>
        <v/>
      </c>
      <c r="Q277" s="9">
        <f>IF(B277="","",IF(K277=Setup!$E$4,(N(L277)+N(N277))*Setup!$F$5,IF(K277=Setup!$E$5,N(L277)*Setup!$F$7,N(N277)*Setup!$F$9))+N(O277)*Setup!$F$11)</f>
        <v/>
      </c>
      <c r="R277" s="9">
        <f>IF(B277="","",P277+Q277)</f>
        <v/>
      </c>
      <c r="S277" s="9">
        <f>IF(A277="","",SUMIFS(Payments!$C$4:$C$1000,Payments!$A$4:$A$1000,A277))</f>
        <v/>
      </c>
      <c r="T277" s="9">
        <f>IF(B277="","",R277-S277)</f>
        <v/>
      </c>
      <c r="U277" s="10">
        <f>IF(OR(B277="",I277="Cancelled"),"",IF(OR(COUNTIFS($B$4:$B$303,B277,$D$4:$D$303,D277,$C$4:$C$303,C277,$I$4:$I$303,"&lt;&gt;Cancelled")&gt;1,AND(C277="Full day",COUNTIFS($B$4:$B$303,B277,$D$4:$D$303,D277,$I$4:$I$303,"&lt;&gt;Cancelled")&gt;1),AND(C277&lt;&gt;"Full day",COUNTIFS($B$4:$B$303,B277,$D$4:$D$303,D277,$C$4:$C$303,"Full day",$I$4:$I$303,"&lt;&gt;Cancelled")&gt;0)),"CLASH","OK"))</f>
        <v/>
      </c>
      <c r="V277" s="10">
        <f>IF(I277&lt;&gt;"Tentative hold","",IF(J277="","Add hold date",IF(TODAY()&gt;J277+Setup!$F$13,"HOLD EXPIRED: release","Hold live")))</f>
        <v/>
      </c>
      <c r="W277" s="6" t="n"/>
      <c r="X277" s="10">
        <f>IF(OR(B277="",I277="Cancelled"),"",TEXT(B277,"0")&amp;"|"&amp;D277)</f>
        <v/>
      </c>
    </row>
    <row r="278">
      <c r="A278" s="6" t="n"/>
      <c r="B278" s="7" t="n"/>
      <c r="C278" s="6" t="n"/>
      <c r="D278" s="6" t="n"/>
      <c r="E278" s="6" t="n"/>
      <c r="F278" s="6" t="n"/>
      <c r="G278" s="6" t="n"/>
      <c r="H278" s="6" t="n"/>
      <c r="I278" s="6" t="n"/>
      <c r="J278" s="7" t="n"/>
      <c r="K278" s="6" t="n"/>
      <c r="L278" s="8" t="n"/>
      <c r="M278" s="8" t="n"/>
      <c r="N278" s="9">
        <f>IF(H278="","",H278*M278)</f>
        <v/>
      </c>
      <c r="O278" s="8" t="n"/>
      <c r="P278" s="9">
        <f>IF(B278="","",N(L278)+N(N278)+N(O278))</f>
        <v/>
      </c>
      <c r="Q278" s="9">
        <f>IF(B278="","",IF(K278=Setup!$E$4,(N(L278)+N(N278))*Setup!$F$5,IF(K278=Setup!$E$5,N(L278)*Setup!$F$7,N(N278)*Setup!$F$9))+N(O278)*Setup!$F$11)</f>
        <v/>
      </c>
      <c r="R278" s="9">
        <f>IF(B278="","",P278+Q278)</f>
        <v/>
      </c>
      <c r="S278" s="9">
        <f>IF(A278="","",SUMIFS(Payments!$C$4:$C$1000,Payments!$A$4:$A$1000,A278))</f>
        <v/>
      </c>
      <c r="T278" s="9">
        <f>IF(B278="","",R278-S278)</f>
        <v/>
      </c>
      <c r="U278" s="10">
        <f>IF(OR(B278="",I278="Cancelled"),"",IF(OR(COUNTIFS($B$4:$B$303,B278,$D$4:$D$303,D278,$C$4:$C$303,C278,$I$4:$I$303,"&lt;&gt;Cancelled")&gt;1,AND(C278="Full day",COUNTIFS($B$4:$B$303,B278,$D$4:$D$303,D278,$I$4:$I$303,"&lt;&gt;Cancelled")&gt;1),AND(C278&lt;&gt;"Full day",COUNTIFS($B$4:$B$303,B278,$D$4:$D$303,D278,$C$4:$C$303,"Full day",$I$4:$I$303,"&lt;&gt;Cancelled")&gt;0)),"CLASH","OK"))</f>
        <v/>
      </c>
      <c r="V278" s="10">
        <f>IF(I278&lt;&gt;"Tentative hold","",IF(J278="","Add hold date",IF(TODAY()&gt;J278+Setup!$F$13,"HOLD EXPIRED: release","Hold live")))</f>
        <v/>
      </c>
      <c r="W278" s="6" t="n"/>
      <c r="X278" s="10">
        <f>IF(OR(B278="",I278="Cancelled"),"",TEXT(B278,"0")&amp;"|"&amp;D278)</f>
        <v/>
      </c>
    </row>
    <row r="279">
      <c r="A279" s="6" t="n"/>
      <c r="B279" s="7" t="n"/>
      <c r="C279" s="6" t="n"/>
      <c r="D279" s="6" t="n"/>
      <c r="E279" s="6" t="n"/>
      <c r="F279" s="6" t="n"/>
      <c r="G279" s="6" t="n"/>
      <c r="H279" s="6" t="n"/>
      <c r="I279" s="6" t="n"/>
      <c r="J279" s="7" t="n"/>
      <c r="K279" s="6" t="n"/>
      <c r="L279" s="8" t="n"/>
      <c r="M279" s="8" t="n"/>
      <c r="N279" s="9">
        <f>IF(H279="","",H279*M279)</f>
        <v/>
      </c>
      <c r="O279" s="8" t="n"/>
      <c r="P279" s="9">
        <f>IF(B279="","",N(L279)+N(N279)+N(O279))</f>
        <v/>
      </c>
      <c r="Q279" s="9">
        <f>IF(B279="","",IF(K279=Setup!$E$4,(N(L279)+N(N279))*Setup!$F$5,IF(K279=Setup!$E$5,N(L279)*Setup!$F$7,N(N279)*Setup!$F$9))+N(O279)*Setup!$F$11)</f>
        <v/>
      </c>
      <c r="R279" s="9">
        <f>IF(B279="","",P279+Q279)</f>
        <v/>
      </c>
      <c r="S279" s="9">
        <f>IF(A279="","",SUMIFS(Payments!$C$4:$C$1000,Payments!$A$4:$A$1000,A279))</f>
        <v/>
      </c>
      <c r="T279" s="9">
        <f>IF(B279="","",R279-S279)</f>
        <v/>
      </c>
      <c r="U279" s="10">
        <f>IF(OR(B279="",I279="Cancelled"),"",IF(OR(COUNTIFS($B$4:$B$303,B279,$D$4:$D$303,D279,$C$4:$C$303,C279,$I$4:$I$303,"&lt;&gt;Cancelled")&gt;1,AND(C279="Full day",COUNTIFS($B$4:$B$303,B279,$D$4:$D$303,D279,$I$4:$I$303,"&lt;&gt;Cancelled")&gt;1),AND(C279&lt;&gt;"Full day",COUNTIFS($B$4:$B$303,B279,$D$4:$D$303,D279,$C$4:$C$303,"Full day",$I$4:$I$303,"&lt;&gt;Cancelled")&gt;0)),"CLASH","OK"))</f>
        <v/>
      </c>
      <c r="V279" s="10">
        <f>IF(I279&lt;&gt;"Tentative hold","",IF(J279="","Add hold date",IF(TODAY()&gt;J279+Setup!$F$13,"HOLD EXPIRED: release","Hold live")))</f>
        <v/>
      </c>
      <c r="W279" s="6" t="n"/>
      <c r="X279" s="10">
        <f>IF(OR(B279="",I279="Cancelled"),"",TEXT(B279,"0")&amp;"|"&amp;D279)</f>
        <v/>
      </c>
    </row>
    <row r="280">
      <c r="A280" s="6" t="n"/>
      <c r="B280" s="7" t="n"/>
      <c r="C280" s="6" t="n"/>
      <c r="D280" s="6" t="n"/>
      <c r="E280" s="6" t="n"/>
      <c r="F280" s="6" t="n"/>
      <c r="G280" s="6" t="n"/>
      <c r="H280" s="6" t="n"/>
      <c r="I280" s="6" t="n"/>
      <c r="J280" s="7" t="n"/>
      <c r="K280" s="6" t="n"/>
      <c r="L280" s="8" t="n"/>
      <c r="M280" s="8" t="n"/>
      <c r="N280" s="9">
        <f>IF(H280="","",H280*M280)</f>
        <v/>
      </c>
      <c r="O280" s="8" t="n"/>
      <c r="P280" s="9">
        <f>IF(B280="","",N(L280)+N(N280)+N(O280))</f>
        <v/>
      </c>
      <c r="Q280" s="9">
        <f>IF(B280="","",IF(K280=Setup!$E$4,(N(L280)+N(N280))*Setup!$F$5,IF(K280=Setup!$E$5,N(L280)*Setup!$F$7,N(N280)*Setup!$F$9))+N(O280)*Setup!$F$11)</f>
        <v/>
      </c>
      <c r="R280" s="9">
        <f>IF(B280="","",P280+Q280)</f>
        <v/>
      </c>
      <c r="S280" s="9">
        <f>IF(A280="","",SUMIFS(Payments!$C$4:$C$1000,Payments!$A$4:$A$1000,A280))</f>
        <v/>
      </c>
      <c r="T280" s="9">
        <f>IF(B280="","",R280-S280)</f>
        <v/>
      </c>
      <c r="U280" s="10">
        <f>IF(OR(B280="",I280="Cancelled"),"",IF(OR(COUNTIFS($B$4:$B$303,B280,$D$4:$D$303,D280,$C$4:$C$303,C280,$I$4:$I$303,"&lt;&gt;Cancelled")&gt;1,AND(C280="Full day",COUNTIFS($B$4:$B$303,B280,$D$4:$D$303,D280,$I$4:$I$303,"&lt;&gt;Cancelled")&gt;1),AND(C280&lt;&gt;"Full day",COUNTIFS($B$4:$B$303,B280,$D$4:$D$303,D280,$C$4:$C$303,"Full day",$I$4:$I$303,"&lt;&gt;Cancelled")&gt;0)),"CLASH","OK"))</f>
        <v/>
      </c>
      <c r="V280" s="10">
        <f>IF(I280&lt;&gt;"Tentative hold","",IF(J280="","Add hold date",IF(TODAY()&gt;J280+Setup!$F$13,"HOLD EXPIRED: release","Hold live")))</f>
        <v/>
      </c>
      <c r="W280" s="6" t="n"/>
      <c r="X280" s="10">
        <f>IF(OR(B280="",I280="Cancelled"),"",TEXT(B280,"0")&amp;"|"&amp;D280)</f>
        <v/>
      </c>
    </row>
    <row r="281">
      <c r="A281" s="6" t="n"/>
      <c r="B281" s="7" t="n"/>
      <c r="C281" s="6" t="n"/>
      <c r="D281" s="6" t="n"/>
      <c r="E281" s="6" t="n"/>
      <c r="F281" s="6" t="n"/>
      <c r="G281" s="6" t="n"/>
      <c r="H281" s="6" t="n"/>
      <c r="I281" s="6" t="n"/>
      <c r="J281" s="7" t="n"/>
      <c r="K281" s="6" t="n"/>
      <c r="L281" s="8" t="n"/>
      <c r="M281" s="8" t="n"/>
      <c r="N281" s="9">
        <f>IF(H281="","",H281*M281)</f>
        <v/>
      </c>
      <c r="O281" s="8" t="n"/>
      <c r="P281" s="9">
        <f>IF(B281="","",N(L281)+N(N281)+N(O281))</f>
        <v/>
      </c>
      <c r="Q281" s="9">
        <f>IF(B281="","",IF(K281=Setup!$E$4,(N(L281)+N(N281))*Setup!$F$5,IF(K281=Setup!$E$5,N(L281)*Setup!$F$7,N(N281)*Setup!$F$9))+N(O281)*Setup!$F$11)</f>
        <v/>
      </c>
      <c r="R281" s="9">
        <f>IF(B281="","",P281+Q281)</f>
        <v/>
      </c>
      <c r="S281" s="9">
        <f>IF(A281="","",SUMIFS(Payments!$C$4:$C$1000,Payments!$A$4:$A$1000,A281))</f>
        <v/>
      </c>
      <c r="T281" s="9">
        <f>IF(B281="","",R281-S281)</f>
        <v/>
      </c>
      <c r="U281" s="10">
        <f>IF(OR(B281="",I281="Cancelled"),"",IF(OR(COUNTIFS($B$4:$B$303,B281,$D$4:$D$303,D281,$C$4:$C$303,C281,$I$4:$I$303,"&lt;&gt;Cancelled")&gt;1,AND(C281="Full day",COUNTIFS($B$4:$B$303,B281,$D$4:$D$303,D281,$I$4:$I$303,"&lt;&gt;Cancelled")&gt;1),AND(C281&lt;&gt;"Full day",COUNTIFS($B$4:$B$303,B281,$D$4:$D$303,D281,$C$4:$C$303,"Full day",$I$4:$I$303,"&lt;&gt;Cancelled")&gt;0)),"CLASH","OK"))</f>
        <v/>
      </c>
      <c r="V281" s="10">
        <f>IF(I281&lt;&gt;"Tentative hold","",IF(J281="","Add hold date",IF(TODAY()&gt;J281+Setup!$F$13,"HOLD EXPIRED: release","Hold live")))</f>
        <v/>
      </c>
      <c r="W281" s="6" t="n"/>
      <c r="X281" s="10">
        <f>IF(OR(B281="",I281="Cancelled"),"",TEXT(B281,"0")&amp;"|"&amp;D281)</f>
        <v/>
      </c>
    </row>
    <row r="282">
      <c r="A282" s="6" t="n"/>
      <c r="B282" s="7" t="n"/>
      <c r="C282" s="6" t="n"/>
      <c r="D282" s="6" t="n"/>
      <c r="E282" s="6" t="n"/>
      <c r="F282" s="6" t="n"/>
      <c r="G282" s="6" t="n"/>
      <c r="H282" s="6" t="n"/>
      <c r="I282" s="6" t="n"/>
      <c r="J282" s="7" t="n"/>
      <c r="K282" s="6" t="n"/>
      <c r="L282" s="8" t="n"/>
      <c r="M282" s="8" t="n"/>
      <c r="N282" s="9">
        <f>IF(H282="","",H282*M282)</f>
        <v/>
      </c>
      <c r="O282" s="8" t="n"/>
      <c r="P282" s="9">
        <f>IF(B282="","",N(L282)+N(N282)+N(O282))</f>
        <v/>
      </c>
      <c r="Q282" s="9">
        <f>IF(B282="","",IF(K282=Setup!$E$4,(N(L282)+N(N282))*Setup!$F$5,IF(K282=Setup!$E$5,N(L282)*Setup!$F$7,N(N282)*Setup!$F$9))+N(O282)*Setup!$F$11)</f>
        <v/>
      </c>
      <c r="R282" s="9">
        <f>IF(B282="","",P282+Q282)</f>
        <v/>
      </c>
      <c r="S282" s="9">
        <f>IF(A282="","",SUMIFS(Payments!$C$4:$C$1000,Payments!$A$4:$A$1000,A282))</f>
        <v/>
      </c>
      <c r="T282" s="9">
        <f>IF(B282="","",R282-S282)</f>
        <v/>
      </c>
      <c r="U282" s="10">
        <f>IF(OR(B282="",I282="Cancelled"),"",IF(OR(COUNTIFS($B$4:$B$303,B282,$D$4:$D$303,D282,$C$4:$C$303,C282,$I$4:$I$303,"&lt;&gt;Cancelled")&gt;1,AND(C282="Full day",COUNTIFS($B$4:$B$303,B282,$D$4:$D$303,D282,$I$4:$I$303,"&lt;&gt;Cancelled")&gt;1),AND(C282&lt;&gt;"Full day",COUNTIFS($B$4:$B$303,B282,$D$4:$D$303,D282,$C$4:$C$303,"Full day",$I$4:$I$303,"&lt;&gt;Cancelled")&gt;0)),"CLASH","OK"))</f>
        <v/>
      </c>
      <c r="V282" s="10">
        <f>IF(I282&lt;&gt;"Tentative hold","",IF(J282="","Add hold date",IF(TODAY()&gt;J282+Setup!$F$13,"HOLD EXPIRED: release","Hold live")))</f>
        <v/>
      </c>
      <c r="W282" s="6" t="n"/>
      <c r="X282" s="10">
        <f>IF(OR(B282="",I282="Cancelled"),"",TEXT(B282,"0")&amp;"|"&amp;D282)</f>
        <v/>
      </c>
    </row>
    <row r="283">
      <c r="A283" s="6" t="n"/>
      <c r="B283" s="7" t="n"/>
      <c r="C283" s="6" t="n"/>
      <c r="D283" s="6" t="n"/>
      <c r="E283" s="6" t="n"/>
      <c r="F283" s="6" t="n"/>
      <c r="G283" s="6" t="n"/>
      <c r="H283" s="6" t="n"/>
      <c r="I283" s="6" t="n"/>
      <c r="J283" s="7" t="n"/>
      <c r="K283" s="6" t="n"/>
      <c r="L283" s="8" t="n"/>
      <c r="M283" s="8" t="n"/>
      <c r="N283" s="9">
        <f>IF(H283="","",H283*M283)</f>
        <v/>
      </c>
      <c r="O283" s="8" t="n"/>
      <c r="P283" s="9">
        <f>IF(B283="","",N(L283)+N(N283)+N(O283))</f>
        <v/>
      </c>
      <c r="Q283" s="9">
        <f>IF(B283="","",IF(K283=Setup!$E$4,(N(L283)+N(N283))*Setup!$F$5,IF(K283=Setup!$E$5,N(L283)*Setup!$F$7,N(N283)*Setup!$F$9))+N(O283)*Setup!$F$11)</f>
        <v/>
      </c>
      <c r="R283" s="9">
        <f>IF(B283="","",P283+Q283)</f>
        <v/>
      </c>
      <c r="S283" s="9">
        <f>IF(A283="","",SUMIFS(Payments!$C$4:$C$1000,Payments!$A$4:$A$1000,A283))</f>
        <v/>
      </c>
      <c r="T283" s="9">
        <f>IF(B283="","",R283-S283)</f>
        <v/>
      </c>
      <c r="U283" s="10">
        <f>IF(OR(B283="",I283="Cancelled"),"",IF(OR(COUNTIFS($B$4:$B$303,B283,$D$4:$D$303,D283,$C$4:$C$303,C283,$I$4:$I$303,"&lt;&gt;Cancelled")&gt;1,AND(C283="Full day",COUNTIFS($B$4:$B$303,B283,$D$4:$D$303,D283,$I$4:$I$303,"&lt;&gt;Cancelled")&gt;1),AND(C283&lt;&gt;"Full day",COUNTIFS($B$4:$B$303,B283,$D$4:$D$303,D283,$C$4:$C$303,"Full day",$I$4:$I$303,"&lt;&gt;Cancelled")&gt;0)),"CLASH","OK"))</f>
        <v/>
      </c>
      <c r="V283" s="10">
        <f>IF(I283&lt;&gt;"Tentative hold","",IF(J283="","Add hold date",IF(TODAY()&gt;J283+Setup!$F$13,"HOLD EXPIRED: release","Hold live")))</f>
        <v/>
      </c>
      <c r="W283" s="6" t="n"/>
      <c r="X283" s="10">
        <f>IF(OR(B283="",I283="Cancelled"),"",TEXT(B283,"0")&amp;"|"&amp;D283)</f>
        <v/>
      </c>
    </row>
    <row r="284">
      <c r="A284" s="6" t="n"/>
      <c r="B284" s="7" t="n"/>
      <c r="C284" s="6" t="n"/>
      <c r="D284" s="6" t="n"/>
      <c r="E284" s="6" t="n"/>
      <c r="F284" s="6" t="n"/>
      <c r="G284" s="6" t="n"/>
      <c r="H284" s="6" t="n"/>
      <c r="I284" s="6" t="n"/>
      <c r="J284" s="7" t="n"/>
      <c r="K284" s="6" t="n"/>
      <c r="L284" s="8" t="n"/>
      <c r="M284" s="8" t="n"/>
      <c r="N284" s="9">
        <f>IF(H284="","",H284*M284)</f>
        <v/>
      </c>
      <c r="O284" s="8" t="n"/>
      <c r="P284" s="9">
        <f>IF(B284="","",N(L284)+N(N284)+N(O284))</f>
        <v/>
      </c>
      <c r="Q284" s="9">
        <f>IF(B284="","",IF(K284=Setup!$E$4,(N(L284)+N(N284))*Setup!$F$5,IF(K284=Setup!$E$5,N(L284)*Setup!$F$7,N(N284)*Setup!$F$9))+N(O284)*Setup!$F$11)</f>
        <v/>
      </c>
      <c r="R284" s="9">
        <f>IF(B284="","",P284+Q284)</f>
        <v/>
      </c>
      <c r="S284" s="9">
        <f>IF(A284="","",SUMIFS(Payments!$C$4:$C$1000,Payments!$A$4:$A$1000,A284))</f>
        <v/>
      </c>
      <c r="T284" s="9">
        <f>IF(B284="","",R284-S284)</f>
        <v/>
      </c>
      <c r="U284" s="10">
        <f>IF(OR(B284="",I284="Cancelled"),"",IF(OR(COUNTIFS($B$4:$B$303,B284,$D$4:$D$303,D284,$C$4:$C$303,C284,$I$4:$I$303,"&lt;&gt;Cancelled")&gt;1,AND(C284="Full day",COUNTIFS($B$4:$B$303,B284,$D$4:$D$303,D284,$I$4:$I$303,"&lt;&gt;Cancelled")&gt;1),AND(C284&lt;&gt;"Full day",COUNTIFS($B$4:$B$303,B284,$D$4:$D$303,D284,$C$4:$C$303,"Full day",$I$4:$I$303,"&lt;&gt;Cancelled")&gt;0)),"CLASH","OK"))</f>
        <v/>
      </c>
      <c r="V284" s="10">
        <f>IF(I284&lt;&gt;"Tentative hold","",IF(J284="","Add hold date",IF(TODAY()&gt;J284+Setup!$F$13,"HOLD EXPIRED: release","Hold live")))</f>
        <v/>
      </c>
      <c r="W284" s="6" t="n"/>
      <c r="X284" s="10">
        <f>IF(OR(B284="",I284="Cancelled"),"",TEXT(B284,"0")&amp;"|"&amp;D284)</f>
        <v/>
      </c>
    </row>
    <row r="285">
      <c r="A285" s="6" t="n"/>
      <c r="B285" s="7" t="n"/>
      <c r="C285" s="6" t="n"/>
      <c r="D285" s="6" t="n"/>
      <c r="E285" s="6" t="n"/>
      <c r="F285" s="6" t="n"/>
      <c r="G285" s="6" t="n"/>
      <c r="H285" s="6" t="n"/>
      <c r="I285" s="6" t="n"/>
      <c r="J285" s="7" t="n"/>
      <c r="K285" s="6" t="n"/>
      <c r="L285" s="8" t="n"/>
      <c r="M285" s="8" t="n"/>
      <c r="N285" s="9">
        <f>IF(H285="","",H285*M285)</f>
        <v/>
      </c>
      <c r="O285" s="8" t="n"/>
      <c r="P285" s="9">
        <f>IF(B285="","",N(L285)+N(N285)+N(O285))</f>
        <v/>
      </c>
      <c r="Q285" s="9">
        <f>IF(B285="","",IF(K285=Setup!$E$4,(N(L285)+N(N285))*Setup!$F$5,IF(K285=Setup!$E$5,N(L285)*Setup!$F$7,N(N285)*Setup!$F$9))+N(O285)*Setup!$F$11)</f>
        <v/>
      </c>
      <c r="R285" s="9">
        <f>IF(B285="","",P285+Q285)</f>
        <v/>
      </c>
      <c r="S285" s="9">
        <f>IF(A285="","",SUMIFS(Payments!$C$4:$C$1000,Payments!$A$4:$A$1000,A285))</f>
        <v/>
      </c>
      <c r="T285" s="9">
        <f>IF(B285="","",R285-S285)</f>
        <v/>
      </c>
      <c r="U285" s="10">
        <f>IF(OR(B285="",I285="Cancelled"),"",IF(OR(COUNTIFS($B$4:$B$303,B285,$D$4:$D$303,D285,$C$4:$C$303,C285,$I$4:$I$303,"&lt;&gt;Cancelled")&gt;1,AND(C285="Full day",COUNTIFS($B$4:$B$303,B285,$D$4:$D$303,D285,$I$4:$I$303,"&lt;&gt;Cancelled")&gt;1),AND(C285&lt;&gt;"Full day",COUNTIFS($B$4:$B$303,B285,$D$4:$D$303,D285,$C$4:$C$303,"Full day",$I$4:$I$303,"&lt;&gt;Cancelled")&gt;0)),"CLASH","OK"))</f>
        <v/>
      </c>
      <c r="V285" s="10">
        <f>IF(I285&lt;&gt;"Tentative hold","",IF(J285="","Add hold date",IF(TODAY()&gt;J285+Setup!$F$13,"HOLD EXPIRED: release","Hold live")))</f>
        <v/>
      </c>
      <c r="W285" s="6" t="n"/>
      <c r="X285" s="10">
        <f>IF(OR(B285="",I285="Cancelled"),"",TEXT(B285,"0")&amp;"|"&amp;D285)</f>
        <v/>
      </c>
    </row>
    <row r="286">
      <c r="A286" s="6" t="n"/>
      <c r="B286" s="7" t="n"/>
      <c r="C286" s="6" t="n"/>
      <c r="D286" s="6" t="n"/>
      <c r="E286" s="6" t="n"/>
      <c r="F286" s="6" t="n"/>
      <c r="G286" s="6" t="n"/>
      <c r="H286" s="6" t="n"/>
      <c r="I286" s="6" t="n"/>
      <c r="J286" s="7" t="n"/>
      <c r="K286" s="6" t="n"/>
      <c r="L286" s="8" t="n"/>
      <c r="M286" s="8" t="n"/>
      <c r="N286" s="9">
        <f>IF(H286="","",H286*M286)</f>
        <v/>
      </c>
      <c r="O286" s="8" t="n"/>
      <c r="P286" s="9">
        <f>IF(B286="","",N(L286)+N(N286)+N(O286))</f>
        <v/>
      </c>
      <c r="Q286" s="9">
        <f>IF(B286="","",IF(K286=Setup!$E$4,(N(L286)+N(N286))*Setup!$F$5,IF(K286=Setup!$E$5,N(L286)*Setup!$F$7,N(N286)*Setup!$F$9))+N(O286)*Setup!$F$11)</f>
        <v/>
      </c>
      <c r="R286" s="9">
        <f>IF(B286="","",P286+Q286)</f>
        <v/>
      </c>
      <c r="S286" s="9">
        <f>IF(A286="","",SUMIFS(Payments!$C$4:$C$1000,Payments!$A$4:$A$1000,A286))</f>
        <v/>
      </c>
      <c r="T286" s="9">
        <f>IF(B286="","",R286-S286)</f>
        <v/>
      </c>
      <c r="U286" s="10">
        <f>IF(OR(B286="",I286="Cancelled"),"",IF(OR(COUNTIFS($B$4:$B$303,B286,$D$4:$D$303,D286,$C$4:$C$303,C286,$I$4:$I$303,"&lt;&gt;Cancelled")&gt;1,AND(C286="Full day",COUNTIFS($B$4:$B$303,B286,$D$4:$D$303,D286,$I$4:$I$303,"&lt;&gt;Cancelled")&gt;1),AND(C286&lt;&gt;"Full day",COUNTIFS($B$4:$B$303,B286,$D$4:$D$303,D286,$C$4:$C$303,"Full day",$I$4:$I$303,"&lt;&gt;Cancelled")&gt;0)),"CLASH","OK"))</f>
        <v/>
      </c>
      <c r="V286" s="10">
        <f>IF(I286&lt;&gt;"Tentative hold","",IF(J286="","Add hold date",IF(TODAY()&gt;J286+Setup!$F$13,"HOLD EXPIRED: release","Hold live")))</f>
        <v/>
      </c>
      <c r="W286" s="6" t="n"/>
      <c r="X286" s="10">
        <f>IF(OR(B286="",I286="Cancelled"),"",TEXT(B286,"0")&amp;"|"&amp;D286)</f>
        <v/>
      </c>
    </row>
    <row r="287">
      <c r="A287" s="6" t="n"/>
      <c r="B287" s="7" t="n"/>
      <c r="C287" s="6" t="n"/>
      <c r="D287" s="6" t="n"/>
      <c r="E287" s="6" t="n"/>
      <c r="F287" s="6" t="n"/>
      <c r="G287" s="6" t="n"/>
      <c r="H287" s="6" t="n"/>
      <c r="I287" s="6" t="n"/>
      <c r="J287" s="7" t="n"/>
      <c r="K287" s="6" t="n"/>
      <c r="L287" s="8" t="n"/>
      <c r="M287" s="8" t="n"/>
      <c r="N287" s="9">
        <f>IF(H287="","",H287*M287)</f>
        <v/>
      </c>
      <c r="O287" s="8" t="n"/>
      <c r="P287" s="9">
        <f>IF(B287="","",N(L287)+N(N287)+N(O287))</f>
        <v/>
      </c>
      <c r="Q287" s="9">
        <f>IF(B287="","",IF(K287=Setup!$E$4,(N(L287)+N(N287))*Setup!$F$5,IF(K287=Setup!$E$5,N(L287)*Setup!$F$7,N(N287)*Setup!$F$9))+N(O287)*Setup!$F$11)</f>
        <v/>
      </c>
      <c r="R287" s="9">
        <f>IF(B287="","",P287+Q287)</f>
        <v/>
      </c>
      <c r="S287" s="9">
        <f>IF(A287="","",SUMIFS(Payments!$C$4:$C$1000,Payments!$A$4:$A$1000,A287))</f>
        <v/>
      </c>
      <c r="T287" s="9">
        <f>IF(B287="","",R287-S287)</f>
        <v/>
      </c>
      <c r="U287" s="10">
        <f>IF(OR(B287="",I287="Cancelled"),"",IF(OR(COUNTIFS($B$4:$B$303,B287,$D$4:$D$303,D287,$C$4:$C$303,C287,$I$4:$I$303,"&lt;&gt;Cancelled")&gt;1,AND(C287="Full day",COUNTIFS($B$4:$B$303,B287,$D$4:$D$303,D287,$I$4:$I$303,"&lt;&gt;Cancelled")&gt;1),AND(C287&lt;&gt;"Full day",COUNTIFS($B$4:$B$303,B287,$D$4:$D$303,D287,$C$4:$C$303,"Full day",$I$4:$I$303,"&lt;&gt;Cancelled")&gt;0)),"CLASH","OK"))</f>
        <v/>
      </c>
      <c r="V287" s="10">
        <f>IF(I287&lt;&gt;"Tentative hold","",IF(J287="","Add hold date",IF(TODAY()&gt;J287+Setup!$F$13,"HOLD EXPIRED: release","Hold live")))</f>
        <v/>
      </c>
      <c r="W287" s="6" t="n"/>
      <c r="X287" s="10">
        <f>IF(OR(B287="",I287="Cancelled"),"",TEXT(B287,"0")&amp;"|"&amp;D287)</f>
        <v/>
      </c>
    </row>
    <row r="288">
      <c r="A288" s="6" t="n"/>
      <c r="B288" s="7" t="n"/>
      <c r="C288" s="6" t="n"/>
      <c r="D288" s="6" t="n"/>
      <c r="E288" s="6" t="n"/>
      <c r="F288" s="6" t="n"/>
      <c r="G288" s="6" t="n"/>
      <c r="H288" s="6" t="n"/>
      <c r="I288" s="6" t="n"/>
      <c r="J288" s="7" t="n"/>
      <c r="K288" s="6" t="n"/>
      <c r="L288" s="8" t="n"/>
      <c r="M288" s="8" t="n"/>
      <c r="N288" s="9">
        <f>IF(H288="","",H288*M288)</f>
        <v/>
      </c>
      <c r="O288" s="8" t="n"/>
      <c r="P288" s="9">
        <f>IF(B288="","",N(L288)+N(N288)+N(O288))</f>
        <v/>
      </c>
      <c r="Q288" s="9">
        <f>IF(B288="","",IF(K288=Setup!$E$4,(N(L288)+N(N288))*Setup!$F$5,IF(K288=Setup!$E$5,N(L288)*Setup!$F$7,N(N288)*Setup!$F$9))+N(O288)*Setup!$F$11)</f>
        <v/>
      </c>
      <c r="R288" s="9">
        <f>IF(B288="","",P288+Q288)</f>
        <v/>
      </c>
      <c r="S288" s="9">
        <f>IF(A288="","",SUMIFS(Payments!$C$4:$C$1000,Payments!$A$4:$A$1000,A288))</f>
        <v/>
      </c>
      <c r="T288" s="9">
        <f>IF(B288="","",R288-S288)</f>
        <v/>
      </c>
      <c r="U288" s="10">
        <f>IF(OR(B288="",I288="Cancelled"),"",IF(OR(COUNTIFS($B$4:$B$303,B288,$D$4:$D$303,D288,$C$4:$C$303,C288,$I$4:$I$303,"&lt;&gt;Cancelled")&gt;1,AND(C288="Full day",COUNTIFS($B$4:$B$303,B288,$D$4:$D$303,D288,$I$4:$I$303,"&lt;&gt;Cancelled")&gt;1),AND(C288&lt;&gt;"Full day",COUNTIFS($B$4:$B$303,B288,$D$4:$D$303,D288,$C$4:$C$303,"Full day",$I$4:$I$303,"&lt;&gt;Cancelled")&gt;0)),"CLASH","OK"))</f>
        <v/>
      </c>
      <c r="V288" s="10">
        <f>IF(I288&lt;&gt;"Tentative hold","",IF(J288="","Add hold date",IF(TODAY()&gt;J288+Setup!$F$13,"HOLD EXPIRED: release","Hold live")))</f>
        <v/>
      </c>
      <c r="W288" s="6" t="n"/>
      <c r="X288" s="10">
        <f>IF(OR(B288="",I288="Cancelled"),"",TEXT(B288,"0")&amp;"|"&amp;D288)</f>
        <v/>
      </c>
    </row>
    <row r="289">
      <c r="A289" s="6" t="n"/>
      <c r="B289" s="7" t="n"/>
      <c r="C289" s="6" t="n"/>
      <c r="D289" s="6" t="n"/>
      <c r="E289" s="6" t="n"/>
      <c r="F289" s="6" t="n"/>
      <c r="G289" s="6" t="n"/>
      <c r="H289" s="6" t="n"/>
      <c r="I289" s="6" t="n"/>
      <c r="J289" s="7" t="n"/>
      <c r="K289" s="6" t="n"/>
      <c r="L289" s="8" t="n"/>
      <c r="M289" s="8" t="n"/>
      <c r="N289" s="9">
        <f>IF(H289="","",H289*M289)</f>
        <v/>
      </c>
      <c r="O289" s="8" t="n"/>
      <c r="P289" s="9">
        <f>IF(B289="","",N(L289)+N(N289)+N(O289))</f>
        <v/>
      </c>
      <c r="Q289" s="9">
        <f>IF(B289="","",IF(K289=Setup!$E$4,(N(L289)+N(N289))*Setup!$F$5,IF(K289=Setup!$E$5,N(L289)*Setup!$F$7,N(N289)*Setup!$F$9))+N(O289)*Setup!$F$11)</f>
        <v/>
      </c>
      <c r="R289" s="9">
        <f>IF(B289="","",P289+Q289)</f>
        <v/>
      </c>
      <c r="S289" s="9">
        <f>IF(A289="","",SUMIFS(Payments!$C$4:$C$1000,Payments!$A$4:$A$1000,A289))</f>
        <v/>
      </c>
      <c r="T289" s="9">
        <f>IF(B289="","",R289-S289)</f>
        <v/>
      </c>
      <c r="U289" s="10">
        <f>IF(OR(B289="",I289="Cancelled"),"",IF(OR(COUNTIFS($B$4:$B$303,B289,$D$4:$D$303,D289,$C$4:$C$303,C289,$I$4:$I$303,"&lt;&gt;Cancelled")&gt;1,AND(C289="Full day",COUNTIFS($B$4:$B$303,B289,$D$4:$D$303,D289,$I$4:$I$303,"&lt;&gt;Cancelled")&gt;1),AND(C289&lt;&gt;"Full day",COUNTIFS($B$4:$B$303,B289,$D$4:$D$303,D289,$C$4:$C$303,"Full day",$I$4:$I$303,"&lt;&gt;Cancelled")&gt;0)),"CLASH","OK"))</f>
        <v/>
      </c>
      <c r="V289" s="10">
        <f>IF(I289&lt;&gt;"Tentative hold","",IF(J289="","Add hold date",IF(TODAY()&gt;J289+Setup!$F$13,"HOLD EXPIRED: release","Hold live")))</f>
        <v/>
      </c>
      <c r="W289" s="6" t="n"/>
      <c r="X289" s="10">
        <f>IF(OR(B289="",I289="Cancelled"),"",TEXT(B289,"0")&amp;"|"&amp;D289)</f>
        <v/>
      </c>
    </row>
    <row r="290">
      <c r="A290" s="6" t="n"/>
      <c r="B290" s="7" t="n"/>
      <c r="C290" s="6" t="n"/>
      <c r="D290" s="6" t="n"/>
      <c r="E290" s="6" t="n"/>
      <c r="F290" s="6" t="n"/>
      <c r="G290" s="6" t="n"/>
      <c r="H290" s="6" t="n"/>
      <c r="I290" s="6" t="n"/>
      <c r="J290" s="7" t="n"/>
      <c r="K290" s="6" t="n"/>
      <c r="L290" s="8" t="n"/>
      <c r="M290" s="8" t="n"/>
      <c r="N290" s="9">
        <f>IF(H290="","",H290*M290)</f>
        <v/>
      </c>
      <c r="O290" s="8" t="n"/>
      <c r="P290" s="9">
        <f>IF(B290="","",N(L290)+N(N290)+N(O290))</f>
        <v/>
      </c>
      <c r="Q290" s="9">
        <f>IF(B290="","",IF(K290=Setup!$E$4,(N(L290)+N(N290))*Setup!$F$5,IF(K290=Setup!$E$5,N(L290)*Setup!$F$7,N(N290)*Setup!$F$9))+N(O290)*Setup!$F$11)</f>
        <v/>
      </c>
      <c r="R290" s="9">
        <f>IF(B290="","",P290+Q290)</f>
        <v/>
      </c>
      <c r="S290" s="9">
        <f>IF(A290="","",SUMIFS(Payments!$C$4:$C$1000,Payments!$A$4:$A$1000,A290))</f>
        <v/>
      </c>
      <c r="T290" s="9">
        <f>IF(B290="","",R290-S290)</f>
        <v/>
      </c>
      <c r="U290" s="10">
        <f>IF(OR(B290="",I290="Cancelled"),"",IF(OR(COUNTIFS($B$4:$B$303,B290,$D$4:$D$303,D290,$C$4:$C$303,C290,$I$4:$I$303,"&lt;&gt;Cancelled")&gt;1,AND(C290="Full day",COUNTIFS($B$4:$B$303,B290,$D$4:$D$303,D290,$I$4:$I$303,"&lt;&gt;Cancelled")&gt;1),AND(C290&lt;&gt;"Full day",COUNTIFS($B$4:$B$303,B290,$D$4:$D$303,D290,$C$4:$C$303,"Full day",$I$4:$I$303,"&lt;&gt;Cancelled")&gt;0)),"CLASH","OK"))</f>
        <v/>
      </c>
      <c r="V290" s="10">
        <f>IF(I290&lt;&gt;"Tentative hold","",IF(J290="","Add hold date",IF(TODAY()&gt;J290+Setup!$F$13,"HOLD EXPIRED: release","Hold live")))</f>
        <v/>
      </c>
      <c r="W290" s="6" t="n"/>
      <c r="X290" s="10">
        <f>IF(OR(B290="",I290="Cancelled"),"",TEXT(B290,"0")&amp;"|"&amp;D290)</f>
        <v/>
      </c>
    </row>
    <row r="291">
      <c r="A291" s="6" t="n"/>
      <c r="B291" s="7" t="n"/>
      <c r="C291" s="6" t="n"/>
      <c r="D291" s="6" t="n"/>
      <c r="E291" s="6" t="n"/>
      <c r="F291" s="6" t="n"/>
      <c r="G291" s="6" t="n"/>
      <c r="H291" s="6" t="n"/>
      <c r="I291" s="6" t="n"/>
      <c r="J291" s="7" t="n"/>
      <c r="K291" s="6" t="n"/>
      <c r="L291" s="8" t="n"/>
      <c r="M291" s="8" t="n"/>
      <c r="N291" s="9">
        <f>IF(H291="","",H291*M291)</f>
        <v/>
      </c>
      <c r="O291" s="8" t="n"/>
      <c r="P291" s="9">
        <f>IF(B291="","",N(L291)+N(N291)+N(O291))</f>
        <v/>
      </c>
      <c r="Q291" s="9">
        <f>IF(B291="","",IF(K291=Setup!$E$4,(N(L291)+N(N291))*Setup!$F$5,IF(K291=Setup!$E$5,N(L291)*Setup!$F$7,N(N291)*Setup!$F$9))+N(O291)*Setup!$F$11)</f>
        <v/>
      </c>
      <c r="R291" s="9">
        <f>IF(B291="","",P291+Q291)</f>
        <v/>
      </c>
      <c r="S291" s="9">
        <f>IF(A291="","",SUMIFS(Payments!$C$4:$C$1000,Payments!$A$4:$A$1000,A291))</f>
        <v/>
      </c>
      <c r="T291" s="9">
        <f>IF(B291="","",R291-S291)</f>
        <v/>
      </c>
      <c r="U291" s="10">
        <f>IF(OR(B291="",I291="Cancelled"),"",IF(OR(COUNTIFS($B$4:$B$303,B291,$D$4:$D$303,D291,$C$4:$C$303,C291,$I$4:$I$303,"&lt;&gt;Cancelled")&gt;1,AND(C291="Full day",COUNTIFS($B$4:$B$303,B291,$D$4:$D$303,D291,$I$4:$I$303,"&lt;&gt;Cancelled")&gt;1),AND(C291&lt;&gt;"Full day",COUNTIFS($B$4:$B$303,B291,$D$4:$D$303,D291,$C$4:$C$303,"Full day",$I$4:$I$303,"&lt;&gt;Cancelled")&gt;0)),"CLASH","OK"))</f>
        <v/>
      </c>
      <c r="V291" s="10">
        <f>IF(I291&lt;&gt;"Tentative hold","",IF(J291="","Add hold date",IF(TODAY()&gt;J291+Setup!$F$13,"HOLD EXPIRED: release","Hold live")))</f>
        <v/>
      </c>
      <c r="W291" s="6" t="n"/>
      <c r="X291" s="10">
        <f>IF(OR(B291="",I291="Cancelled"),"",TEXT(B291,"0")&amp;"|"&amp;D291)</f>
        <v/>
      </c>
    </row>
    <row r="292">
      <c r="A292" s="6" t="n"/>
      <c r="B292" s="7" t="n"/>
      <c r="C292" s="6" t="n"/>
      <c r="D292" s="6" t="n"/>
      <c r="E292" s="6" t="n"/>
      <c r="F292" s="6" t="n"/>
      <c r="G292" s="6" t="n"/>
      <c r="H292" s="6" t="n"/>
      <c r="I292" s="6" t="n"/>
      <c r="J292" s="7" t="n"/>
      <c r="K292" s="6" t="n"/>
      <c r="L292" s="8" t="n"/>
      <c r="M292" s="8" t="n"/>
      <c r="N292" s="9">
        <f>IF(H292="","",H292*M292)</f>
        <v/>
      </c>
      <c r="O292" s="8" t="n"/>
      <c r="P292" s="9">
        <f>IF(B292="","",N(L292)+N(N292)+N(O292))</f>
        <v/>
      </c>
      <c r="Q292" s="9">
        <f>IF(B292="","",IF(K292=Setup!$E$4,(N(L292)+N(N292))*Setup!$F$5,IF(K292=Setup!$E$5,N(L292)*Setup!$F$7,N(N292)*Setup!$F$9))+N(O292)*Setup!$F$11)</f>
        <v/>
      </c>
      <c r="R292" s="9">
        <f>IF(B292="","",P292+Q292)</f>
        <v/>
      </c>
      <c r="S292" s="9">
        <f>IF(A292="","",SUMIFS(Payments!$C$4:$C$1000,Payments!$A$4:$A$1000,A292))</f>
        <v/>
      </c>
      <c r="T292" s="9">
        <f>IF(B292="","",R292-S292)</f>
        <v/>
      </c>
      <c r="U292" s="10">
        <f>IF(OR(B292="",I292="Cancelled"),"",IF(OR(COUNTIFS($B$4:$B$303,B292,$D$4:$D$303,D292,$C$4:$C$303,C292,$I$4:$I$303,"&lt;&gt;Cancelled")&gt;1,AND(C292="Full day",COUNTIFS($B$4:$B$303,B292,$D$4:$D$303,D292,$I$4:$I$303,"&lt;&gt;Cancelled")&gt;1),AND(C292&lt;&gt;"Full day",COUNTIFS($B$4:$B$303,B292,$D$4:$D$303,D292,$C$4:$C$303,"Full day",$I$4:$I$303,"&lt;&gt;Cancelled")&gt;0)),"CLASH","OK"))</f>
        <v/>
      </c>
      <c r="V292" s="10">
        <f>IF(I292&lt;&gt;"Tentative hold","",IF(J292="","Add hold date",IF(TODAY()&gt;J292+Setup!$F$13,"HOLD EXPIRED: release","Hold live")))</f>
        <v/>
      </c>
      <c r="W292" s="6" t="n"/>
      <c r="X292" s="10">
        <f>IF(OR(B292="",I292="Cancelled"),"",TEXT(B292,"0")&amp;"|"&amp;D292)</f>
        <v/>
      </c>
    </row>
    <row r="293">
      <c r="A293" s="6" t="n"/>
      <c r="B293" s="7" t="n"/>
      <c r="C293" s="6" t="n"/>
      <c r="D293" s="6" t="n"/>
      <c r="E293" s="6" t="n"/>
      <c r="F293" s="6" t="n"/>
      <c r="G293" s="6" t="n"/>
      <c r="H293" s="6" t="n"/>
      <c r="I293" s="6" t="n"/>
      <c r="J293" s="7" t="n"/>
      <c r="K293" s="6" t="n"/>
      <c r="L293" s="8" t="n"/>
      <c r="M293" s="8" t="n"/>
      <c r="N293" s="9">
        <f>IF(H293="","",H293*M293)</f>
        <v/>
      </c>
      <c r="O293" s="8" t="n"/>
      <c r="P293" s="9">
        <f>IF(B293="","",N(L293)+N(N293)+N(O293))</f>
        <v/>
      </c>
      <c r="Q293" s="9">
        <f>IF(B293="","",IF(K293=Setup!$E$4,(N(L293)+N(N293))*Setup!$F$5,IF(K293=Setup!$E$5,N(L293)*Setup!$F$7,N(N293)*Setup!$F$9))+N(O293)*Setup!$F$11)</f>
        <v/>
      </c>
      <c r="R293" s="9">
        <f>IF(B293="","",P293+Q293)</f>
        <v/>
      </c>
      <c r="S293" s="9">
        <f>IF(A293="","",SUMIFS(Payments!$C$4:$C$1000,Payments!$A$4:$A$1000,A293))</f>
        <v/>
      </c>
      <c r="T293" s="9">
        <f>IF(B293="","",R293-S293)</f>
        <v/>
      </c>
      <c r="U293" s="10">
        <f>IF(OR(B293="",I293="Cancelled"),"",IF(OR(COUNTIFS($B$4:$B$303,B293,$D$4:$D$303,D293,$C$4:$C$303,C293,$I$4:$I$303,"&lt;&gt;Cancelled")&gt;1,AND(C293="Full day",COUNTIFS($B$4:$B$303,B293,$D$4:$D$303,D293,$I$4:$I$303,"&lt;&gt;Cancelled")&gt;1),AND(C293&lt;&gt;"Full day",COUNTIFS($B$4:$B$303,B293,$D$4:$D$303,D293,$C$4:$C$303,"Full day",$I$4:$I$303,"&lt;&gt;Cancelled")&gt;0)),"CLASH","OK"))</f>
        <v/>
      </c>
      <c r="V293" s="10">
        <f>IF(I293&lt;&gt;"Tentative hold","",IF(J293="","Add hold date",IF(TODAY()&gt;J293+Setup!$F$13,"HOLD EXPIRED: release","Hold live")))</f>
        <v/>
      </c>
      <c r="W293" s="6" t="n"/>
      <c r="X293" s="10">
        <f>IF(OR(B293="",I293="Cancelled"),"",TEXT(B293,"0")&amp;"|"&amp;D293)</f>
        <v/>
      </c>
    </row>
    <row r="294">
      <c r="A294" s="6" t="n"/>
      <c r="B294" s="7" t="n"/>
      <c r="C294" s="6" t="n"/>
      <c r="D294" s="6" t="n"/>
      <c r="E294" s="6" t="n"/>
      <c r="F294" s="6" t="n"/>
      <c r="G294" s="6" t="n"/>
      <c r="H294" s="6" t="n"/>
      <c r="I294" s="6" t="n"/>
      <c r="J294" s="7" t="n"/>
      <c r="K294" s="6" t="n"/>
      <c r="L294" s="8" t="n"/>
      <c r="M294" s="8" t="n"/>
      <c r="N294" s="9">
        <f>IF(H294="","",H294*M294)</f>
        <v/>
      </c>
      <c r="O294" s="8" t="n"/>
      <c r="P294" s="9">
        <f>IF(B294="","",N(L294)+N(N294)+N(O294))</f>
        <v/>
      </c>
      <c r="Q294" s="9">
        <f>IF(B294="","",IF(K294=Setup!$E$4,(N(L294)+N(N294))*Setup!$F$5,IF(K294=Setup!$E$5,N(L294)*Setup!$F$7,N(N294)*Setup!$F$9))+N(O294)*Setup!$F$11)</f>
        <v/>
      </c>
      <c r="R294" s="9">
        <f>IF(B294="","",P294+Q294)</f>
        <v/>
      </c>
      <c r="S294" s="9">
        <f>IF(A294="","",SUMIFS(Payments!$C$4:$C$1000,Payments!$A$4:$A$1000,A294))</f>
        <v/>
      </c>
      <c r="T294" s="9">
        <f>IF(B294="","",R294-S294)</f>
        <v/>
      </c>
      <c r="U294" s="10">
        <f>IF(OR(B294="",I294="Cancelled"),"",IF(OR(COUNTIFS($B$4:$B$303,B294,$D$4:$D$303,D294,$C$4:$C$303,C294,$I$4:$I$303,"&lt;&gt;Cancelled")&gt;1,AND(C294="Full day",COUNTIFS($B$4:$B$303,B294,$D$4:$D$303,D294,$I$4:$I$303,"&lt;&gt;Cancelled")&gt;1),AND(C294&lt;&gt;"Full day",COUNTIFS($B$4:$B$303,B294,$D$4:$D$303,D294,$C$4:$C$303,"Full day",$I$4:$I$303,"&lt;&gt;Cancelled")&gt;0)),"CLASH","OK"))</f>
        <v/>
      </c>
      <c r="V294" s="10">
        <f>IF(I294&lt;&gt;"Tentative hold","",IF(J294="","Add hold date",IF(TODAY()&gt;J294+Setup!$F$13,"HOLD EXPIRED: release","Hold live")))</f>
        <v/>
      </c>
      <c r="W294" s="6" t="n"/>
      <c r="X294" s="10">
        <f>IF(OR(B294="",I294="Cancelled"),"",TEXT(B294,"0")&amp;"|"&amp;D294)</f>
        <v/>
      </c>
    </row>
    <row r="295">
      <c r="A295" s="6" t="n"/>
      <c r="B295" s="7" t="n"/>
      <c r="C295" s="6" t="n"/>
      <c r="D295" s="6" t="n"/>
      <c r="E295" s="6" t="n"/>
      <c r="F295" s="6" t="n"/>
      <c r="G295" s="6" t="n"/>
      <c r="H295" s="6" t="n"/>
      <c r="I295" s="6" t="n"/>
      <c r="J295" s="7" t="n"/>
      <c r="K295" s="6" t="n"/>
      <c r="L295" s="8" t="n"/>
      <c r="M295" s="8" t="n"/>
      <c r="N295" s="9">
        <f>IF(H295="","",H295*M295)</f>
        <v/>
      </c>
      <c r="O295" s="8" t="n"/>
      <c r="P295" s="9">
        <f>IF(B295="","",N(L295)+N(N295)+N(O295))</f>
        <v/>
      </c>
      <c r="Q295" s="9">
        <f>IF(B295="","",IF(K295=Setup!$E$4,(N(L295)+N(N295))*Setup!$F$5,IF(K295=Setup!$E$5,N(L295)*Setup!$F$7,N(N295)*Setup!$F$9))+N(O295)*Setup!$F$11)</f>
        <v/>
      </c>
      <c r="R295" s="9">
        <f>IF(B295="","",P295+Q295)</f>
        <v/>
      </c>
      <c r="S295" s="9">
        <f>IF(A295="","",SUMIFS(Payments!$C$4:$C$1000,Payments!$A$4:$A$1000,A295))</f>
        <v/>
      </c>
      <c r="T295" s="9">
        <f>IF(B295="","",R295-S295)</f>
        <v/>
      </c>
      <c r="U295" s="10">
        <f>IF(OR(B295="",I295="Cancelled"),"",IF(OR(COUNTIFS($B$4:$B$303,B295,$D$4:$D$303,D295,$C$4:$C$303,C295,$I$4:$I$303,"&lt;&gt;Cancelled")&gt;1,AND(C295="Full day",COUNTIFS($B$4:$B$303,B295,$D$4:$D$303,D295,$I$4:$I$303,"&lt;&gt;Cancelled")&gt;1),AND(C295&lt;&gt;"Full day",COUNTIFS($B$4:$B$303,B295,$D$4:$D$303,D295,$C$4:$C$303,"Full day",$I$4:$I$303,"&lt;&gt;Cancelled")&gt;0)),"CLASH","OK"))</f>
        <v/>
      </c>
      <c r="V295" s="10">
        <f>IF(I295&lt;&gt;"Tentative hold","",IF(J295="","Add hold date",IF(TODAY()&gt;J295+Setup!$F$13,"HOLD EXPIRED: release","Hold live")))</f>
        <v/>
      </c>
      <c r="W295" s="6" t="n"/>
      <c r="X295" s="10">
        <f>IF(OR(B295="",I295="Cancelled"),"",TEXT(B295,"0")&amp;"|"&amp;D295)</f>
        <v/>
      </c>
    </row>
    <row r="296">
      <c r="A296" s="6" t="n"/>
      <c r="B296" s="7" t="n"/>
      <c r="C296" s="6" t="n"/>
      <c r="D296" s="6" t="n"/>
      <c r="E296" s="6" t="n"/>
      <c r="F296" s="6" t="n"/>
      <c r="G296" s="6" t="n"/>
      <c r="H296" s="6" t="n"/>
      <c r="I296" s="6" t="n"/>
      <c r="J296" s="7" t="n"/>
      <c r="K296" s="6" t="n"/>
      <c r="L296" s="8" t="n"/>
      <c r="M296" s="8" t="n"/>
      <c r="N296" s="9">
        <f>IF(H296="","",H296*M296)</f>
        <v/>
      </c>
      <c r="O296" s="8" t="n"/>
      <c r="P296" s="9">
        <f>IF(B296="","",N(L296)+N(N296)+N(O296))</f>
        <v/>
      </c>
      <c r="Q296" s="9">
        <f>IF(B296="","",IF(K296=Setup!$E$4,(N(L296)+N(N296))*Setup!$F$5,IF(K296=Setup!$E$5,N(L296)*Setup!$F$7,N(N296)*Setup!$F$9))+N(O296)*Setup!$F$11)</f>
        <v/>
      </c>
      <c r="R296" s="9">
        <f>IF(B296="","",P296+Q296)</f>
        <v/>
      </c>
      <c r="S296" s="9">
        <f>IF(A296="","",SUMIFS(Payments!$C$4:$C$1000,Payments!$A$4:$A$1000,A296))</f>
        <v/>
      </c>
      <c r="T296" s="9">
        <f>IF(B296="","",R296-S296)</f>
        <v/>
      </c>
      <c r="U296" s="10">
        <f>IF(OR(B296="",I296="Cancelled"),"",IF(OR(COUNTIFS($B$4:$B$303,B296,$D$4:$D$303,D296,$C$4:$C$303,C296,$I$4:$I$303,"&lt;&gt;Cancelled")&gt;1,AND(C296="Full day",COUNTIFS($B$4:$B$303,B296,$D$4:$D$303,D296,$I$4:$I$303,"&lt;&gt;Cancelled")&gt;1),AND(C296&lt;&gt;"Full day",COUNTIFS($B$4:$B$303,B296,$D$4:$D$303,D296,$C$4:$C$303,"Full day",$I$4:$I$303,"&lt;&gt;Cancelled")&gt;0)),"CLASH","OK"))</f>
        <v/>
      </c>
      <c r="V296" s="10">
        <f>IF(I296&lt;&gt;"Tentative hold","",IF(J296="","Add hold date",IF(TODAY()&gt;J296+Setup!$F$13,"HOLD EXPIRED: release","Hold live")))</f>
        <v/>
      </c>
      <c r="W296" s="6" t="n"/>
      <c r="X296" s="10">
        <f>IF(OR(B296="",I296="Cancelled"),"",TEXT(B296,"0")&amp;"|"&amp;D296)</f>
        <v/>
      </c>
    </row>
    <row r="297">
      <c r="A297" s="6" t="n"/>
      <c r="B297" s="7" t="n"/>
      <c r="C297" s="6" t="n"/>
      <c r="D297" s="6" t="n"/>
      <c r="E297" s="6" t="n"/>
      <c r="F297" s="6" t="n"/>
      <c r="G297" s="6" t="n"/>
      <c r="H297" s="6" t="n"/>
      <c r="I297" s="6" t="n"/>
      <c r="J297" s="7" t="n"/>
      <c r="K297" s="6" t="n"/>
      <c r="L297" s="8" t="n"/>
      <c r="M297" s="8" t="n"/>
      <c r="N297" s="9">
        <f>IF(H297="","",H297*M297)</f>
        <v/>
      </c>
      <c r="O297" s="8" t="n"/>
      <c r="P297" s="9">
        <f>IF(B297="","",N(L297)+N(N297)+N(O297))</f>
        <v/>
      </c>
      <c r="Q297" s="9">
        <f>IF(B297="","",IF(K297=Setup!$E$4,(N(L297)+N(N297))*Setup!$F$5,IF(K297=Setup!$E$5,N(L297)*Setup!$F$7,N(N297)*Setup!$F$9))+N(O297)*Setup!$F$11)</f>
        <v/>
      </c>
      <c r="R297" s="9">
        <f>IF(B297="","",P297+Q297)</f>
        <v/>
      </c>
      <c r="S297" s="9">
        <f>IF(A297="","",SUMIFS(Payments!$C$4:$C$1000,Payments!$A$4:$A$1000,A297))</f>
        <v/>
      </c>
      <c r="T297" s="9">
        <f>IF(B297="","",R297-S297)</f>
        <v/>
      </c>
      <c r="U297" s="10">
        <f>IF(OR(B297="",I297="Cancelled"),"",IF(OR(COUNTIFS($B$4:$B$303,B297,$D$4:$D$303,D297,$C$4:$C$303,C297,$I$4:$I$303,"&lt;&gt;Cancelled")&gt;1,AND(C297="Full day",COUNTIFS($B$4:$B$303,B297,$D$4:$D$303,D297,$I$4:$I$303,"&lt;&gt;Cancelled")&gt;1),AND(C297&lt;&gt;"Full day",COUNTIFS($B$4:$B$303,B297,$D$4:$D$303,D297,$C$4:$C$303,"Full day",$I$4:$I$303,"&lt;&gt;Cancelled")&gt;0)),"CLASH","OK"))</f>
        <v/>
      </c>
      <c r="V297" s="10">
        <f>IF(I297&lt;&gt;"Tentative hold","",IF(J297="","Add hold date",IF(TODAY()&gt;J297+Setup!$F$13,"HOLD EXPIRED: release","Hold live")))</f>
        <v/>
      </c>
      <c r="W297" s="6" t="n"/>
      <c r="X297" s="10">
        <f>IF(OR(B297="",I297="Cancelled"),"",TEXT(B297,"0")&amp;"|"&amp;D297)</f>
        <v/>
      </c>
    </row>
    <row r="298">
      <c r="A298" s="6" t="n"/>
      <c r="B298" s="7" t="n"/>
      <c r="C298" s="6" t="n"/>
      <c r="D298" s="6" t="n"/>
      <c r="E298" s="6" t="n"/>
      <c r="F298" s="6" t="n"/>
      <c r="G298" s="6" t="n"/>
      <c r="H298" s="6" t="n"/>
      <c r="I298" s="6" t="n"/>
      <c r="J298" s="7" t="n"/>
      <c r="K298" s="6" t="n"/>
      <c r="L298" s="8" t="n"/>
      <c r="M298" s="8" t="n"/>
      <c r="N298" s="9">
        <f>IF(H298="","",H298*M298)</f>
        <v/>
      </c>
      <c r="O298" s="8" t="n"/>
      <c r="P298" s="9">
        <f>IF(B298="","",N(L298)+N(N298)+N(O298))</f>
        <v/>
      </c>
      <c r="Q298" s="9">
        <f>IF(B298="","",IF(K298=Setup!$E$4,(N(L298)+N(N298))*Setup!$F$5,IF(K298=Setup!$E$5,N(L298)*Setup!$F$7,N(N298)*Setup!$F$9))+N(O298)*Setup!$F$11)</f>
        <v/>
      </c>
      <c r="R298" s="9">
        <f>IF(B298="","",P298+Q298)</f>
        <v/>
      </c>
      <c r="S298" s="9">
        <f>IF(A298="","",SUMIFS(Payments!$C$4:$C$1000,Payments!$A$4:$A$1000,A298))</f>
        <v/>
      </c>
      <c r="T298" s="9">
        <f>IF(B298="","",R298-S298)</f>
        <v/>
      </c>
      <c r="U298" s="10">
        <f>IF(OR(B298="",I298="Cancelled"),"",IF(OR(COUNTIFS($B$4:$B$303,B298,$D$4:$D$303,D298,$C$4:$C$303,C298,$I$4:$I$303,"&lt;&gt;Cancelled")&gt;1,AND(C298="Full day",COUNTIFS($B$4:$B$303,B298,$D$4:$D$303,D298,$I$4:$I$303,"&lt;&gt;Cancelled")&gt;1),AND(C298&lt;&gt;"Full day",COUNTIFS($B$4:$B$303,B298,$D$4:$D$303,D298,$C$4:$C$303,"Full day",$I$4:$I$303,"&lt;&gt;Cancelled")&gt;0)),"CLASH","OK"))</f>
        <v/>
      </c>
      <c r="V298" s="10">
        <f>IF(I298&lt;&gt;"Tentative hold","",IF(J298="","Add hold date",IF(TODAY()&gt;J298+Setup!$F$13,"HOLD EXPIRED: release","Hold live")))</f>
        <v/>
      </c>
      <c r="W298" s="6" t="n"/>
      <c r="X298" s="10">
        <f>IF(OR(B298="",I298="Cancelled"),"",TEXT(B298,"0")&amp;"|"&amp;D298)</f>
        <v/>
      </c>
    </row>
    <row r="299">
      <c r="A299" s="6" t="n"/>
      <c r="B299" s="7" t="n"/>
      <c r="C299" s="6" t="n"/>
      <c r="D299" s="6" t="n"/>
      <c r="E299" s="6" t="n"/>
      <c r="F299" s="6" t="n"/>
      <c r="G299" s="6" t="n"/>
      <c r="H299" s="6" t="n"/>
      <c r="I299" s="6" t="n"/>
      <c r="J299" s="7" t="n"/>
      <c r="K299" s="6" t="n"/>
      <c r="L299" s="8" t="n"/>
      <c r="M299" s="8" t="n"/>
      <c r="N299" s="9">
        <f>IF(H299="","",H299*M299)</f>
        <v/>
      </c>
      <c r="O299" s="8" t="n"/>
      <c r="P299" s="9">
        <f>IF(B299="","",N(L299)+N(N299)+N(O299))</f>
        <v/>
      </c>
      <c r="Q299" s="9">
        <f>IF(B299="","",IF(K299=Setup!$E$4,(N(L299)+N(N299))*Setup!$F$5,IF(K299=Setup!$E$5,N(L299)*Setup!$F$7,N(N299)*Setup!$F$9))+N(O299)*Setup!$F$11)</f>
        <v/>
      </c>
      <c r="R299" s="9">
        <f>IF(B299="","",P299+Q299)</f>
        <v/>
      </c>
      <c r="S299" s="9">
        <f>IF(A299="","",SUMIFS(Payments!$C$4:$C$1000,Payments!$A$4:$A$1000,A299))</f>
        <v/>
      </c>
      <c r="T299" s="9">
        <f>IF(B299="","",R299-S299)</f>
        <v/>
      </c>
      <c r="U299" s="10">
        <f>IF(OR(B299="",I299="Cancelled"),"",IF(OR(COUNTIFS($B$4:$B$303,B299,$D$4:$D$303,D299,$C$4:$C$303,C299,$I$4:$I$303,"&lt;&gt;Cancelled")&gt;1,AND(C299="Full day",COUNTIFS($B$4:$B$303,B299,$D$4:$D$303,D299,$I$4:$I$303,"&lt;&gt;Cancelled")&gt;1),AND(C299&lt;&gt;"Full day",COUNTIFS($B$4:$B$303,B299,$D$4:$D$303,D299,$C$4:$C$303,"Full day",$I$4:$I$303,"&lt;&gt;Cancelled")&gt;0)),"CLASH","OK"))</f>
        <v/>
      </c>
      <c r="V299" s="10">
        <f>IF(I299&lt;&gt;"Tentative hold","",IF(J299="","Add hold date",IF(TODAY()&gt;J299+Setup!$F$13,"HOLD EXPIRED: release","Hold live")))</f>
        <v/>
      </c>
      <c r="W299" s="6" t="n"/>
      <c r="X299" s="10">
        <f>IF(OR(B299="",I299="Cancelled"),"",TEXT(B299,"0")&amp;"|"&amp;D299)</f>
        <v/>
      </c>
    </row>
    <row r="300">
      <c r="A300" s="6" t="n"/>
      <c r="B300" s="7" t="n"/>
      <c r="C300" s="6" t="n"/>
      <c r="D300" s="6" t="n"/>
      <c r="E300" s="6" t="n"/>
      <c r="F300" s="6" t="n"/>
      <c r="G300" s="6" t="n"/>
      <c r="H300" s="6" t="n"/>
      <c r="I300" s="6" t="n"/>
      <c r="J300" s="7" t="n"/>
      <c r="K300" s="6" t="n"/>
      <c r="L300" s="8" t="n"/>
      <c r="M300" s="8" t="n"/>
      <c r="N300" s="9">
        <f>IF(H300="","",H300*M300)</f>
        <v/>
      </c>
      <c r="O300" s="8" t="n"/>
      <c r="P300" s="9">
        <f>IF(B300="","",N(L300)+N(N300)+N(O300))</f>
        <v/>
      </c>
      <c r="Q300" s="9">
        <f>IF(B300="","",IF(K300=Setup!$E$4,(N(L300)+N(N300))*Setup!$F$5,IF(K300=Setup!$E$5,N(L300)*Setup!$F$7,N(N300)*Setup!$F$9))+N(O300)*Setup!$F$11)</f>
        <v/>
      </c>
      <c r="R300" s="9">
        <f>IF(B300="","",P300+Q300)</f>
        <v/>
      </c>
      <c r="S300" s="9">
        <f>IF(A300="","",SUMIFS(Payments!$C$4:$C$1000,Payments!$A$4:$A$1000,A300))</f>
        <v/>
      </c>
      <c r="T300" s="9">
        <f>IF(B300="","",R300-S300)</f>
        <v/>
      </c>
      <c r="U300" s="10">
        <f>IF(OR(B300="",I300="Cancelled"),"",IF(OR(COUNTIFS($B$4:$B$303,B300,$D$4:$D$303,D300,$C$4:$C$303,C300,$I$4:$I$303,"&lt;&gt;Cancelled")&gt;1,AND(C300="Full day",COUNTIFS($B$4:$B$303,B300,$D$4:$D$303,D300,$I$4:$I$303,"&lt;&gt;Cancelled")&gt;1),AND(C300&lt;&gt;"Full day",COUNTIFS($B$4:$B$303,B300,$D$4:$D$303,D300,$C$4:$C$303,"Full day",$I$4:$I$303,"&lt;&gt;Cancelled")&gt;0)),"CLASH","OK"))</f>
        <v/>
      </c>
      <c r="V300" s="10">
        <f>IF(I300&lt;&gt;"Tentative hold","",IF(J300="","Add hold date",IF(TODAY()&gt;J300+Setup!$F$13,"HOLD EXPIRED: release","Hold live")))</f>
        <v/>
      </c>
      <c r="W300" s="6" t="n"/>
      <c r="X300" s="10">
        <f>IF(OR(B300="",I300="Cancelled"),"",TEXT(B300,"0")&amp;"|"&amp;D300)</f>
        <v/>
      </c>
    </row>
    <row r="301">
      <c r="A301" s="6" t="n"/>
      <c r="B301" s="7" t="n"/>
      <c r="C301" s="6" t="n"/>
      <c r="D301" s="6" t="n"/>
      <c r="E301" s="6" t="n"/>
      <c r="F301" s="6" t="n"/>
      <c r="G301" s="6" t="n"/>
      <c r="H301" s="6" t="n"/>
      <c r="I301" s="6" t="n"/>
      <c r="J301" s="7" t="n"/>
      <c r="K301" s="6" t="n"/>
      <c r="L301" s="8" t="n"/>
      <c r="M301" s="8" t="n"/>
      <c r="N301" s="9">
        <f>IF(H301="","",H301*M301)</f>
        <v/>
      </c>
      <c r="O301" s="8" t="n"/>
      <c r="P301" s="9">
        <f>IF(B301="","",N(L301)+N(N301)+N(O301))</f>
        <v/>
      </c>
      <c r="Q301" s="9">
        <f>IF(B301="","",IF(K301=Setup!$E$4,(N(L301)+N(N301))*Setup!$F$5,IF(K301=Setup!$E$5,N(L301)*Setup!$F$7,N(N301)*Setup!$F$9))+N(O301)*Setup!$F$11)</f>
        <v/>
      </c>
      <c r="R301" s="9">
        <f>IF(B301="","",P301+Q301)</f>
        <v/>
      </c>
      <c r="S301" s="9">
        <f>IF(A301="","",SUMIFS(Payments!$C$4:$C$1000,Payments!$A$4:$A$1000,A301))</f>
        <v/>
      </c>
      <c r="T301" s="9">
        <f>IF(B301="","",R301-S301)</f>
        <v/>
      </c>
      <c r="U301" s="10">
        <f>IF(OR(B301="",I301="Cancelled"),"",IF(OR(COUNTIFS($B$4:$B$303,B301,$D$4:$D$303,D301,$C$4:$C$303,C301,$I$4:$I$303,"&lt;&gt;Cancelled")&gt;1,AND(C301="Full day",COUNTIFS($B$4:$B$303,B301,$D$4:$D$303,D301,$I$4:$I$303,"&lt;&gt;Cancelled")&gt;1),AND(C301&lt;&gt;"Full day",COUNTIFS($B$4:$B$303,B301,$D$4:$D$303,D301,$C$4:$C$303,"Full day",$I$4:$I$303,"&lt;&gt;Cancelled")&gt;0)),"CLASH","OK"))</f>
        <v/>
      </c>
      <c r="V301" s="10">
        <f>IF(I301&lt;&gt;"Tentative hold","",IF(J301="","Add hold date",IF(TODAY()&gt;J301+Setup!$F$13,"HOLD EXPIRED: release","Hold live")))</f>
        <v/>
      </c>
      <c r="W301" s="6" t="n"/>
      <c r="X301" s="10">
        <f>IF(OR(B301="",I301="Cancelled"),"",TEXT(B301,"0")&amp;"|"&amp;D301)</f>
        <v/>
      </c>
    </row>
    <row r="302">
      <c r="A302" s="6" t="n"/>
      <c r="B302" s="7" t="n"/>
      <c r="C302" s="6" t="n"/>
      <c r="D302" s="6" t="n"/>
      <c r="E302" s="6" t="n"/>
      <c r="F302" s="6" t="n"/>
      <c r="G302" s="6" t="n"/>
      <c r="H302" s="6" t="n"/>
      <c r="I302" s="6" t="n"/>
      <c r="J302" s="7" t="n"/>
      <c r="K302" s="6" t="n"/>
      <c r="L302" s="8" t="n"/>
      <c r="M302" s="8" t="n"/>
      <c r="N302" s="9">
        <f>IF(H302="","",H302*M302)</f>
        <v/>
      </c>
      <c r="O302" s="8" t="n"/>
      <c r="P302" s="9">
        <f>IF(B302="","",N(L302)+N(N302)+N(O302))</f>
        <v/>
      </c>
      <c r="Q302" s="9">
        <f>IF(B302="","",IF(K302=Setup!$E$4,(N(L302)+N(N302))*Setup!$F$5,IF(K302=Setup!$E$5,N(L302)*Setup!$F$7,N(N302)*Setup!$F$9))+N(O302)*Setup!$F$11)</f>
        <v/>
      </c>
      <c r="R302" s="9">
        <f>IF(B302="","",P302+Q302)</f>
        <v/>
      </c>
      <c r="S302" s="9">
        <f>IF(A302="","",SUMIFS(Payments!$C$4:$C$1000,Payments!$A$4:$A$1000,A302))</f>
        <v/>
      </c>
      <c r="T302" s="9">
        <f>IF(B302="","",R302-S302)</f>
        <v/>
      </c>
      <c r="U302" s="10">
        <f>IF(OR(B302="",I302="Cancelled"),"",IF(OR(COUNTIFS($B$4:$B$303,B302,$D$4:$D$303,D302,$C$4:$C$303,C302,$I$4:$I$303,"&lt;&gt;Cancelled")&gt;1,AND(C302="Full day",COUNTIFS($B$4:$B$303,B302,$D$4:$D$303,D302,$I$4:$I$303,"&lt;&gt;Cancelled")&gt;1),AND(C302&lt;&gt;"Full day",COUNTIFS($B$4:$B$303,B302,$D$4:$D$303,D302,$C$4:$C$303,"Full day",$I$4:$I$303,"&lt;&gt;Cancelled")&gt;0)),"CLASH","OK"))</f>
        <v/>
      </c>
      <c r="V302" s="10">
        <f>IF(I302&lt;&gt;"Tentative hold","",IF(J302="","Add hold date",IF(TODAY()&gt;J302+Setup!$F$13,"HOLD EXPIRED: release","Hold live")))</f>
        <v/>
      </c>
      <c r="W302" s="6" t="n"/>
      <c r="X302" s="10">
        <f>IF(OR(B302="",I302="Cancelled"),"",TEXT(B302,"0")&amp;"|"&amp;D302)</f>
        <v/>
      </c>
    </row>
    <row r="303">
      <c r="A303" s="6" t="n"/>
      <c r="B303" s="7" t="n"/>
      <c r="C303" s="6" t="n"/>
      <c r="D303" s="6" t="n"/>
      <c r="E303" s="6" t="n"/>
      <c r="F303" s="6" t="n"/>
      <c r="G303" s="6" t="n"/>
      <c r="H303" s="6" t="n"/>
      <c r="I303" s="6" t="n"/>
      <c r="J303" s="7" t="n"/>
      <c r="K303" s="6" t="n"/>
      <c r="L303" s="8" t="n"/>
      <c r="M303" s="8" t="n"/>
      <c r="N303" s="9">
        <f>IF(H303="","",H303*M303)</f>
        <v/>
      </c>
      <c r="O303" s="8" t="n"/>
      <c r="P303" s="9">
        <f>IF(B303="","",N(L303)+N(N303)+N(O303))</f>
        <v/>
      </c>
      <c r="Q303" s="9">
        <f>IF(B303="","",IF(K303=Setup!$E$4,(N(L303)+N(N303))*Setup!$F$5,IF(K303=Setup!$E$5,N(L303)*Setup!$F$7,N(N303)*Setup!$F$9))+N(O303)*Setup!$F$11)</f>
        <v/>
      </c>
      <c r="R303" s="9">
        <f>IF(B303="","",P303+Q303)</f>
        <v/>
      </c>
      <c r="S303" s="9">
        <f>IF(A303="","",SUMIFS(Payments!$C$4:$C$1000,Payments!$A$4:$A$1000,A303))</f>
        <v/>
      </c>
      <c r="T303" s="9">
        <f>IF(B303="","",R303-S303)</f>
        <v/>
      </c>
      <c r="U303" s="10">
        <f>IF(OR(B303="",I303="Cancelled"),"",IF(OR(COUNTIFS($B$4:$B$303,B303,$D$4:$D$303,D303,$C$4:$C$303,C303,$I$4:$I$303,"&lt;&gt;Cancelled")&gt;1,AND(C303="Full day",COUNTIFS($B$4:$B$303,B303,$D$4:$D$303,D303,$I$4:$I$303,"&lt;&gt;Cancelled")&gt;1),AND(C303&lt;&gt;"Full day",COUNTIFS($B$4:$B$303,B303,$D$4:$D$303,D303,$C$4:$C$303,"Full day",$I$4:$I$303,"&lt;&gt;Cancelled")&gt;0)),"CLASH","OK"))</f>
        <v/>
      </c>
      <c r="V303" s="10">
        <f>IF(I303&lt;&gt;"Tentative hold","",IF(J303="","Add hold date",IF(TODAY()&gt;J303+Setup!$F$13,"HOLD EXPIRED: release","Hold live")))</f>
        <v/>
      </c>
      <c r="W303" s="6" t="n"/>
      <c r="X303" s="10">
        <f>IF(OR(B303="",I303="Cancelled"),"",TEXT(B303,"0")&amp;"|"&amp;D303)</f>
        <v/>
      </c>
    </row>
  </sheetData>
  <mergeCells count="2">
    <mergeCell ref="A2:X2"/>
    <mergeCell ref="A1:X1"/>
  </mergeCells>
  <conditionalFormatting sqref="U4:U303">
    <cfRule type="cellIs" priority="1" operator="equal" dxfId="0">
      <formula>"CLASH"</formula>
    </cfRule>
    <cfRule type="cellIs" priority="2" operator="equal" dxfId="1">
      <formula>"OK"</formula>
    </cfRule>
  </conditionalFormatting>
  <conditionalFormatting sqref="V4:V303">
    <cfRule type="expression" priority="3" dxfId="2">
      <formula>LEFT(V4,4)="HOLD"</formula>
    </cfRule>
  </conditionalFormatting>
  <conditionalFormatting sqref="A4:W303">
    <cfRule type="expression" priority="4" dxfId="3">
      <formula>$I4="Cancelled"</formula>
    </cfRule>
  </conditionalFormatting>
  <dataValidations count="8">
    <dataValidation sqref="C4:C303" showDropDown="0" showInputMessage="0" showErrorMessage="0" allowBlank="1" errorTitle="Not in list" error="Pick a value from the list (edit the lists on the Setup sheet)." type="list">
      <formula1>=Setup!$B$4:$B$6</formula1>
    </dataValidation>
    <dataValidation sqref="D4:D303" showDropDown="0" showInputMessage="0" showErrorMessage="0" allowBlank="1" errorTitle="Not in list" error="Pick a value from the list (edit the lists on the Setup sheet)." type="list">
      <formula1>=Setup!$A$4:$A$11</formula1>
    </dataValidation>
    <dataValidation sqref="G4:G303" showDropDown="0" showInputMessage="0" showErrorMessage="0" allowBlank="1" errorTitle="Not in list" error="Pick a value from the list (edit the lists on the Setup sheet)." type="list">
      <formula1>=Setup!$C$4:$C$9</formula1>
    </dataValidation>
    <dataValidation sqref="I4:I303" showDropDown="0" showInputMessage="0" showErrorMessage="0" allowBlank="0" errorTitle="Not in list" error="Pick a value from the list (edit the lists on the Setup sheet)." type="list">
      <formula1>=Setup!$D$4:$D$8</formula1>
    </dataValidation>
    <dataValidation sqref="K4:K303" showDropDown="0" showInputMessage="0" showErrorMessage="0" allowBlank="1" errorTitle="Not in list" error="Pick a value from the list (edit the lists on the Setup sheet)." type="list">
      <formula1>=Setup!$E$4:$E$6</formula1>
    </dataValidation>
    <dataValidation sqref="B4:B303 J4:J303" showDropDown="0" showInputMessage="0" showErrorMessage="0" allowBlank="1" errorTitle="Date needed" error="Enter a real date, e.g. 04-Dec-2026." type="date" operator="greaterThan">
      <formula1>36526</formula1>
    </dataValidation>
    <dataValidation sqref="H4:H303" showDropDown="0" showInputMessage="0" showErrorMessage="0" allowBlank="1" errorTitle="Guests" error="Guests must be a whole number from 1 to 5000." type="whole" operator="between">
      <formula1>1</formula1>
      <formula2>5000</formula2>
    </dataValidation>
    <dataValidation sqref="C4:C303" showDropDown="0" showInputMessage="0" showErrorMessage="1" allowBlank="1" errorTitle="Double booking blocked" error="This hall already has a booking for that date and shift. Change the shift, hall or date, or cancel the other booking." type="custom">
      <formula1>=COUNTIFS($B$4:$B$303,B4,$D$4:$D$303,D4,$C$4:$C$303,C4,$I$4:$I$303,"&lt;&gt;Cancelled")&lt;=1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0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2" customWidth="1" min="4" max="4"/>
    <col width="14" customWidth="1" min="5" max="5"/>
    <col width="30" customWidth="1" min="6" max="6"/>
  </cols>
  <sheetData>
    <row r="1" ht="30" customHeight="1">
      <c r="A1" s="3" t="inlineStr">
        <is>
          <t>PAYMENTS  |  every rupee received, one row each</t>
        </is>
      </c>
    </row>
    <row r="2">
      <c r="A2" s="4" t="inlineStr">
        <is>
          <t>Booking ID must match the Register exactly (B-001). The Register adds these up as "Advance received".</t>
        </is>
      </c>
    </row>
    <row r="3" ht="30" customHeight="1">
      <c r="A3" s="5" t="inlineStr">
        <is>
          <t>Booking ID</t>
        </is>
      </c>
      <c r="B3" s="5" t="inlineStr">
        <is>
          <t>Date received</t>
        </is>
      </c>
      <c r="C3" s="5" t="inlineStr">
        <is>
          <t>Amount (₹)</t>
        </is>
      </c>
      <c r="D3" s="5" t="inlineStr">
        <is>
          <t>Mode</t>
        </is>
      </c>
      <c r="E3" s="5" t="inlineStr">
        <is>
          <t>Receipt no.</t>
        </is>
      </c>
      <c r="F3" s="5" t="inlineStr">
        <is>
          <t>Note</t>
        </is>
      </c>
    </row>
    <row r="4">
      <c r="A4" s="6" t="inlineStr">
        <is>
          <t>B-001</t>
        </is>
      </c>
      <c r="B4" s="7" t="n">
        <v>46275</v>
      </c>
      <c r="C4" s="8" t="n">
        <v>100000</v>
      </c>
      <c r="D4" s="6" t="inlineStr">
        <is>
          <t>UPI</t>
        </is>
      </c>
      <c r="E4" s="6" t="inlineStr">
        <is>
          <t>R-0101</t>
        </is>
      </c>
      <c r="F4" s="6" t="inlineStr">
        <is>
          <t>Token</t>
        </is>
      </c>
    </row>
    <row r="5">
      <c r="A5" s="6" t="inlineStr">
        <is>
          <t>B-001</t>
        </is>
      </c>
      <c r="B5" s="7" t="n">
        <v>46315</v>
      </c>
      <c r="C5" s="8" t="n">
        <v>150000</v>
      </c>
      <c r="D5" s="6" t="inlineStr">
        <is>
          <t>Bank</t>
        </is>
      </c>
      <c r="E5" s="6" t="inlineStr">
        <is>
          <t>R-0142</t>
        </is>
      </c>
      <c r="F5" s="6" t="inlineStr">
        <is>
          <t>2nd instalment</t>
        </is>
      </c>
    </row>
    <row r="6">
      <c r="A6" s="6" t="inlineStr">
        <is>
          <t>B-002</t>
        </is>
      </c>
      <c r="B6" s="7" t="n">
        <v>46283</v>
      </c>
      <c r="C6" s="8" t="n">
        <v>40000</v>
      </c>
      <c r="D6" s="6" t="inlineStr">
        <is>
          <t>UPI</t>
        </is>
      </c>
      <c r="E6" s="6" t="inlineStr">
        <is>
          <t>R-0108</t>
        </is>
      </c>
      <c r="F6" s="6" t="inlineStr"/>
    </row>
    <row r="7">
      <c r="A7" s="6" t="inlineStr">
        <is>
          <t>B-004</t>
        </is>
      </c>
      <c r="B7" s="7" t="n">
        <v>46290</v>
      </c>
      <c r="C7" s="8" t="n">
        <v>75000</v>
      </c>
      <c r="D7" s="6" t="inlineStr">
        <is>
          <t>Cash</t>
        </is>
      </c>
      <c r="E7" s="6" t="inlineStr">
        <is>
          <t>R-0117</t>
        </is>
      </c>
      <c r="F7" s="6" t="inlineStr">
        <is>
          <t>Cash: issue receipt</t>
        </is>
      </c>
    </row>
    <row r="8">
      <c r="A8" s="6" t="n"/>
      <c r="B8" s="7" t="n"/>
      <c r="C8" s="8" t="n"/>
      <c r="D8" s="6" t="n"/>
      <c r="E8" s="6" t="n"/>
      <c r="F8" s="6" t="n"/>
    </row>
    <row r="9">
      <c r="A9" s="6" t="n"/>
      <c r="B9" s="7" t="n"/>
      <c r="C9" s="8" t="n"/>
      <c r="D9" s="6" t="n"/>
      <c r="E9" s="6" t="n"/>
      <c r="F9" s="6" t="n"/>
    </row>
    <row r="10">
      <c r="A10" s="6" t="n"/>
      <c r="B10" s="7" t="n"/>
      <c r="C10" s="8" t="n"/>
      <c r="D10" s="6" t="n"/>
      <c r="E10" s="6" t="n"/>
      <c r="F10" s="6" t="n"/>
    </row>
    <row r="11">
      <c r="A11" s="6" t="n"/>
      <c r="B11" s="7" t="n"/>
      <c r="C11" s="8" t="n"/>
      <c r="D11" s="6" t="n"/>
      <c r="E11" s="6" t="n"/>
      <c r="F11" s="6" t="n"/>
    </row>
    <row r="12">
      <c r="A12" s="6" t="n"/>
      <c r="B12" s="7" t="n"/>
      <c r="C12" s="8" t="n"/>
      <c r="D12" s="6" t="n"/>
      <c r="E12" s="6" t="n"/>
      <c r="F12" s="6" t="n"/>
    </row>
    <row r="13">
      <c r="A13" s="6" t="n"/>
      <c r="B13" s="7" t="n"/>
      <c r="C13" s="8" t="n"/>
      <c r="D13" s="6" t="n"/>
      <c r="E13" s="6" t="n"/>
      <c r="F13" s="6" t="n"/>
    </row>
    <row r="14">
      <c r="A14" s="6" t="n"/>
      <c r="B14" s="7" t="n"/>
      <c r="C14" s="8" t="n"/>
      <c r="D14" s="6" t="n"/>
      <c r="E14" s="6" t="n"/>
      <c r="F14" s="6" t="n"/>
    </row>
    <row r="15">
      <c r="A15" s="6" t="n"/>
      <c r="B15" s="7" t="n"/>
      <c r="C15" s="8" t="n"/>
      <c r="D15" s="6" t="n"/>
      <c r="E15" s="6" t="n"/>
      <c r="F15" s="6" t="n"/>
    </row>
    <row r="16">
      <c r="A16" s="6" t="n"/>
      <c r="B16" s="7" t="n"/>
      <c r="C16" s="8" t="n"/>
      <c r="D16" s="6" t="n"/>
      <c r="E16" s="6" t="n"/>
      <c r="F16" s="6" t="n"/>
    </row>
    <row r="17">
      <c r="A17" s="6" t="n"/>
      <c r="B17" s="7" t="n"/>
      <c r="C17" s="8" t="n"/>
      <c r="D17" s="6" t="n"/>
      <c r="E17" s="6" t="n"/>
      <c r="F17" s="6" t="n"/>
    </row>
    <row r="18">
      <c r="A18" s="6" t="n"/>
      <c r="B18" s="7" t="n"/>
      <c r="C18" s="8" t="n"/>
      <c r="D18" s="6" t="n"/>
      <c r="E18" s="6" t="n"/>
      <c r="F18" s="6" t="n"/>
    </row>
    <row r="19">
      <c r="A19" s="6" t="n"/>
      <c r="B19" s="7" t="n"/>
      <c r="C19" s="8" t="n"/>
      <c r="D19" s="6" t="n"/>
      <c r="E19" s="6" t="n"/>
      <c r="F19" s="6" t="n"/>
    </row>
    <row r="20">
      <c r="A20" s="6" t="n"/>
      <c r="B20" s="7" t="n"/>
      <c r="C20" s="8" t="n"/>
      <c r="D20" s="6" t="n"/>
      <c r="E20" s="6" t="n"/>
      <c r="F20" s="6" t="n"/>
    </row>
    <row r="21">
      <c r="A21" s="6" t="n"/>
      <c r="B21" s="7" t="n"/>
      <c r="C21" s="8" t="n"/>
      <c r="D21" s="6" t="n"/>
      <c r="E21" s="6" t="n"/>
      <c r="F21" s="6" t="n"/>
    </row>
    <row r="22">
      <c r="A22" s="6" t="n"/>
      <c r="B22" s="7" t="n"/>
      <c r="C22" s="8" t="n"/>
      <c r="D22" s="6" t="n"/>
      <c r="E22" s="6" t="n"/>
      <c r="F22" s="6" t="n"/>
    </row>
    <row r="23">
      <c r="A23" s="6" t="n"/>
      <c r="B23" s="7" t="n"/>
      <c r="C23" s="8" t="n"/>
      <c r="D23" s="6" t="n"/>
      <c r="E23" s="6" t="n"/>
      <c r="F23" s="6" t="n"/>
    </row>
    <row r="24">
      <c r="A24" s="6" t="n"/>
      <c r="B24" s="7" t="n"/>
      <c r="C24" s="8" t="n"/>
      <c r="D24" s="6" t="n"/>
      <c r="E24" s="6" t="n"/>
      <c r="F24" s="6" t="n"/>
    </row>
    <row r="25">
      <c r="A25" s="6" t="n"/>
      <c r="B25" s="7" t="n"/>
      <c r="C25" s="8" t="n"/>
      <c r="D25" s="6" t="n"/>
      <c r="E25" s="6" t="n"/>
      <c r="F25" s="6" t="n"/>
    </row>
    <row r="26">
      <c r="A26" s="6" t="n"/>
      <c r="B26" s="7" t="n"/>
      <c r="C26" s="8" t="n"/>
      <c r="D26" s="6" t="n"/>
      <c r="E26" s="6" t="n"/>
      <c r="F26" s="6" t="n"/>
    </row>
    <row r="27">
      <c r="A27" s="6" t="n"/>
      <c r="B27" s="7" t="n"/>
      <c r="C27" s="8" t="n"/>
      <c r="D27" s="6" t="n"/>
      <c r="E27" s="6" t="n"/>
      <c r="F27" s="6" t="n"/>
    </row>
    <row r="28">
      <c r="A28" s="6" t="n"/>
      <c r="B28" s="7" t="n"/>
      <c r="C28" s="8" t="n"/>
      <c r="D28" s="6" t="n"/>
      <c r="E28" s="6" t="n"/>
      <c r="F28" s="6" t="n"/>
    </row>
    <row r="29">
      <c r="A29" s="6" t="n"/>
      <c r="B29" s="7" t="n"/>
      <c r="C29" s="8" t="n"/>
      <c r="D29" s="6" t="n"/>
      <c r="E29" s="6" t="n"/>
      <c r="F29" s="6" t="n"/>
    </row>
    <row r="30">
      <c r="A30" s="6" t="n"/>
      <c r="B30" s="7" t="n"/>
      <c r="C30" s="8" t="n"/>
      <c r="D30" s="6" t="n"/>
      <c r="E30" s="6" t="n"/>
      <c r="F30" s="6" t="n"/>
    </row>
    <row r="31">
      <c r="A31" s="6" t="n"/>
      <c r="B31" s="7" t="n"/>
      <c r="C31" s="8" t="n"/>
      <c r="D31" s="6" t="n"/>
      <c r="E31" s="6" t="n"/>
      <c r="F31" s="6" t="n"/>
    </row>
    <row r="32">
      <c r="A32" s="6" t="n"/>
      <c r="B32" s="7" t="n"/>
      <c r="C32" s="8" t="n"/>
      <c r="D32" s="6" t="n"/>
      <c r="E32" s="6" t="n"/>
      <c r="F32" s="6" t="n"/>
    </row>
    <row r="33">
      <c r="A33" s="6" t="n"/>
      <c r="B33" s="7" t="n"/>
      <c r="C33" s="8" t="n"/>
      <c r="D33" s="6" t="n"/>
      <c r="E33" s="6" t="n"/>
      <c r="F33" s="6" t="n"/>
    </row>
    <row r="34">
      <c r="A34" s="6" t="n"/>
      <c r="B34" s="7" t="n"/>
      <c r="C34" s="8" t="n"/>
      <c r="D34" s="6" t="n"/>
      <c r="E34" s="6" t="n"/>
      <c r="F34" s="6" t="n"/>
    </row>
    <row r="35">
      <c r="A35" s="6" t="n"/>
      <c r="B35" s="7" t="n"/>
      <c r="C35" s="8" t="n"/>
      <c r="D35" s="6" t="n"/>
      <c r="E35" s="6" t="n"/>
      <c r="F35" s="6" t="n"/>
    </row>
    <row r="36">
      <c r="A36" s="6" t="n"/>
      <c r="B36" s="7" t="n"/>
      <c r="C36" s="8" t="n"/>
      <c r="D36" s="6" t="n"/>
      <c r="E36" s="6" t="n"/>
      <c r="F36" s="6" t="n"/>
    </row>
    <row r="37">
      <c r="A37" s="6" t="n"/>
      <c r="B37" s="7" t="n"/>
      <c r="C37" s="8" t="n"/>
      <c r="D37" s="6" t="n"/>
      <c r="E37" s="6" t="n"/>
      <c r="F37" s="6" t="n"/>
    </row>
    <row r="38">
      <c r="A38" s="6" t="n"/>
      <c r="B38" s="7" t="n"/>
      <c r="C38" s="8" t="n"/>
      <c r="D38" s="6" t="n"/>
      <c r="E38" s="6" t="n"/>
      <c r="F38" s="6" t="n"/>
    </row>
    <row r="39">
      <c r="A39" s="6" t="n"/>
      <c r="B39" s="7" t="n"/>
      <c r="C39" s="8" t="n"/>
      <c r="D39" s="6" t="n"/>
      <c r="E39" s="6" t="n"/>
      <c r="F39" s="6" t="n"/>
    </row>
    <row r="40">
      <c r="A40" s="6" t="n"/>
      <c r="B40" s="7" t="n"/>
      <c r="C40" s="8" t="n"/>
      <c r="D40" s="6" t="n"/>
      <c r="E40" s="6" t="n"/>
      <c r="F40" s="6" t="n"/>
    </row>
    <row r="41">
      <c r="A41" s="6" t="n"/>
      <c r="B41" s="7" t="n"/>
      <c r="C41" s="8" t="n"/>
      <c r="D41" s="6" t="n"/>
      <c r="E41" s="6" t="n"/>
      <c r="F41" s="6" t="n"/>
    </row>
    <row r="42">
      <c r="A42" s="6" t="n"/>
      <c r="B42" s="7" t="n"/>
      <c r="C42" s="8" t="n"/>
      <c r="D42" s="6" t="n"/>
      <c r="E42" s="6" t="n"/>
      <c r="F42" s="6" t="n"/>
    </row>
    <row r="43">
      <c r="A43" s="6" t="n"/>
      <c r="B43" s="7" t="n"/>
      <c r="C43" s="8" t="n"/>
      <c r="D43" s="6" t="n"/>
      <c r="E43" s="6" t="n"/>
      <c r="F43" s="6" t="n"/>
    </row>
    <row r="44">
      <c r="A44" s="6" t="n"/>
      <c r="B44" s="7" t="n"/>
      <c r="C44" s="8" t="n"/>
      <c r="D44" s="6" t="n"/>
      <c r="E44" s="6" t="n"/>
      <c r="F44" s="6" t="n"/>
    </row>
    <row r="45">
      <c r="A45" s="6" t="n"/>
      <c r="B45" s="7" t="n"/>
      <c r="C45" s="8" t="n"/>
      <c r="D45" s="6" t="n"/>
      <c r="E45" s="6" t="n"/>
      <c r="F45" s="6" t="n"/>
    </row>
    <row r="46">
      <c r="A46" s="6" t="n"/>
      <c r="B46" s="7" t="n"/>
      <c r="C46" s="8" t="n"/>
      <c r="D46" s="6" t="n"/>
      <c r="E46" s="6" t="n"/>
      <c r="F46" s="6" t="n"/>
    </row>
    <row r="47">
      <c r="A47" s="6" t="n"/>
      <c r="B47" s="7" t="n"/>
      <c r="C47" s="8" t="n"/>
      <c r="D47" s="6" t="n"/>
      <c r="E47" s="6" t="n"/>
      <c r="F47" s="6" t="n"/>
    </row>
    <row r="48">
      <c r="A48" s="6" t="n"/>
      <c r="B48" s="7" t="n"/>
      <c r="C48" s="8" t="n"/>
      <c r="D48" s="6" t="n"/>
      <c r="E48" s="6" t="n"/>
      <c r="F48" s="6" t="n"/>
    </row>
    <row r="49">
      <c r="A49" s="6" t="n"/>
      <c r="B49" s="7" t="n"/>
      <c r="C49" s="8" t="n"/>
      <c r="D49" s="6" t="n"/>
      <c r="E49" s="6" t="n"/>
      <c r="F49" s="6" t="n"/>
    </row>
    <row r="50">
      <c r="A50" s="6" t="n"/>
      <c r="B50" s="7" t="n"/>
      <c r="C50" s="8" t="n"/>
      <c r="D50" s="6" t="n"/>
      <c r="E50" s="6" t="n"/>
      <c r="F50" s="6" t="n"/>
    </row>
    <row r="51">
      <c r="A51" s="6" t="n"/>
      <c r="B51" s="7" t="n"/>
      <c r="C51" s="8" t="n"/>
      <c r="D51" s="6" t="n"/>
      <c r="E51" s="6" t="n"/>
      <c r="F51" s="6" t="n"/>
    </row>
    <row r="52">
      <c r="A52" s="6" t="n"/>
      <c r="B52" s="7" t="n"/>
      <c r="C52" s="8" t="n"/>
      <c r="D52" s="6" t="n"/>
      <c r="E52" s="6" t="n"/>
      <c r="F52" s="6" t="n"/>
    </row>
    <row r="53">
      <c r="A53" s="6" t="n"/>
      <c r="B53" s="7" t="n"/>
      <c r="C53" s="8" t="n"/>
      <c r="D53" s="6" t="n"/>
      <c r="E53" s="6" t="n"/>
      <c r="F53" s="6" t="n"/>
    </row>
    <row r="54">
      <c r="A54" s="6" t="n"/>
      <c r="B54" s="7" t="n"/>
      <c r="C54" s="8" t="n"/>
      <c r="D54" s="6" t="n"/>
      <c r="E54" s="6" t="n"/>
      <c r="F54" s="6" t="n"/>
    </row>
    <row r="55">
      <c r="A55" s="6" t="n"/>
      <c r="B55" s="7" t="n"/>
      <c r="C55" s="8" t="n"/>
      <c r="D55" s="6" t="n"/>
      <c r="E55" s="6" t="n"/>
      <c r="F55" s="6" t="n"/>
    </row>
    <row r="56">
      <c r="A56" s="6" t="n"/>
      <c r="B56" s="7" t="n"/>
      <c r="C56" s="8" t="n"/>
      <c r="D56" s="6" t="n"/>
      <c r="E56" s="6" t="n"/>
      <c r="F56" s="6" t="n"/>
    </row>
    <row r="57">
      <c r="A57" s="6" t="n"/>
      <c r="B57" s="7" t="n"/>
      <c r="C57" s="8" t="n"/>
      <c r="D57" s="6" t="n"/>
      <c r="E57" s="6" t="n"/>
      <c r="F57" s="6" t="n"/>
    </row>
    <row r="58">
      <c r="A58" s="6" t="n"/>
      <c r="B58" s="7" t="n"/>
      <c r="C58" s="8" t="n"/>
      <c r="D58" s="6" t="n"/>
      <c r="E58" s="6" t="n"/>
      <c r="F58" s="6" t="n"/>
    </row>
    <row r="59">
      <c r="A59" s="6" t="n"/>
      <c r="B59" s="7" t="n"/>
      <c r="C59" s="8" t="n"/>
      <c r="D59" s="6" t="n"/>
      <c r="E59" s="6" t="n"/>
      <c r="F59" s="6" t="n"/>
    </row>
    <row r="60">
      <c r="A60" s="6" t="n"/>
      <c r="B60" s="7" t="n"/>
      <c r="C60" s="8" t="n"/>
      <c r="D60" s="6" t="n"/>
      <c r="E60" s="6" t="n"/>
      <c r="F60" s="6" t="n"/>
    </row>
    <row r="61">
      <c r="A61" s="6" t="n"/>
      <c r="B61" s="7" t="n"/>
      <c r="C61" s="8" t="n"/>
      <c r="D61" s="6" t="n"/>
      <c r="E61" s="6" t="n"/>
      <c r="F61" s="6" t="n"/>
    </row>
    <row r="62">
      <c r="A62" s="6" t="n"/>
      <c r="B62" s="7" t="n"/>
      <c r="C62" s="8" t="n"/>
      <c r="D62" s="6" t="n"/>
      <c r="E62" s="6" t="n"/>
      <c r="F62" s="6" t="n"/>
    </row>
    <row r="63">
      <c r="A63" s="6" t="n"/>
      <c r="B63" s="7" t="n"/>
      <c r="C63" s="8" t="n"/>
      <c r="D63" s="6" t="n"/>
      <c r="E63" s="6" t="n"/>
      <c r="F63" s="6" t="n"/>
    </row>
    <row r="64">
      <c r="A64" s="6" t="n"/>
      <c r="B64" s="7" t="n"/>
      <c r="C64" s="8" t="n"/>
      <c r="D64" s="6" t="n"/>
      <c r="E64" s="6" t="n"/>
      <c r="F64" s="6" t="n"/>
    </row>
    <row r="65">
      <c r="A65" s="6" t="n"/>
      <c r="B65" s="7" t="n"/>
      <c r="C65" s="8" t="n"/>
      <c r="D65" s="6" t="n"/>
      <c r="E65" s="6" t="n"/>
      <c r="F65" s="6" t="n"/>
    </row>
    <row r="66">
      <c r="A66" s="6" t="n"/>
      <c r="B66" s="7" t="n"/>
      <c r="C66" s="8" t="n"/>
      <c r="D66" s="6" t="n"/>
      <c r="E66" s="6" t="n"/>
      <c r="F66" s="6" t="n"/>
    </row>
    <row r="67">
      <c r="A67" s="6" t="n"/>
      <c r="B67" s="7" t="n"/>
      <c r="C67" s="8" t="n"/>
      <c r="D67" s="6" t="n"/>
      <c r="E67" s="6" t="n"/>
      <c r="F67" s="6" t="n"/>
    </row>
    <row r="68">
      <c r="A68" s="6" t="n"/>
      <c r="B68" s="7" t="n"/>
      <c r="C68" s="8" t="n"/>
      <c r="D68" s="6" t="n"/>
      <c r="E68" s="6" t="n"/>
      <c r="F68" s="6" t="n"/>
    </row>
    <row r="69">
      <c r="A69" s="6" t="n"/>
      <c r="B69" s="7" t="n"/>
      <c r="C69" s="8" t="n"/>
      <c r="D69" s="6" t="n"/>
      <c r="E69" s="6" t="n"/>
      <c r="F69" s="6" t="n"/>
    </row>
    <row r="70">
      <c r="A70" s="6" t="n"/>
      <c r="B70" s="7" t="n"/>
      <c r="C70" s="8" t="n"/>
      <c r="D70" s="6" t="n"/>
      <c r="E70" s="6" t="n"/>
      <c r="F70" s="6" t="n"/>
    </row>
    <row r="71">
      <c r="A71" s="6" t="n"/>
      <c r="B71" s="7" t="n"/>
      <c r="C71" s="8" t="n"/>
      <c r="D71" s="6" t="n"/>
      <c r="E71" s="6" t="n"/>
      <c r="F71" s="6" t="n"/>
    </row>
    <row r="72">
      <c r="A72" s="6" t="n"/>
      <c r="B72" s="7" t="n"/>
      <c r="C72" s="8" t="n"/>
      <c r="D72" s="6" t="n"/>
      <c r="E72" s="6" t="n"/>
      <c r="F72" s="6" t="n"/>
    </row>
    <row r="73">
      <c r="A73" s="6" t="n"/>
      <c r="B73" s="7" t="n"/>
      <c r="C73" s="8" t="n"/>
      <c r="D73" s="6" t="n"/>
      <c r="E73" s="6" t="n"/>
      <c r="F73" s="6" t="n"/>
    </row>
    <row r="74">
      <c r="A74" s="6" t="n"/>
      <c r="B74" s="7" t="n"/>
      <c r="C74" s="8" t="n"/>
      <c r="D74" s="6" t="n"/>
      <c r="E74" s="6" t="n"/>
      <c r="F74" s="6" t="n"/>
    </row>
    <row r="75">
      <c r="A75" s="6" t="n"/>
      <c r="B75" s="7" t="n"/>
      <c r="C75" s="8" t="n"/>
      <c r="D75" s="6" t="n"/>
      <c r="E75" s="6" t="n"/>
      <c r="F75" s="6" t="n"/>
    </row>
    <row r="76">
      <c r="A76" s="6" t="n"/>
      <c r="B76" s="7" t="n"/>
      <c r="C76" s="8" t="n"/>
      <c r="D76" s="6" t="n"/>
      <c r="E76" s="6" t="n"/>
      <c r="F76" s="6" t="n"/>
    </row>
    <row r="77">
      <c r="A77" s="6" t="n"/>
      <c r="B77" s="7" t="n"/>
      <c r="C77" s="8" t="n"/>
      <c r="D77" s="6" t="n"/>
      <c r="E77" s="6" t="n"/>
      <c r="F77" s="6" t="n"/>
    </row>
    <row r="78">
      <c r="A78" s="6" t="n"/>
      <c r="B78" s="7" t="n"/>
      <c r="C78" s="8" t="n"/>
      <c r="D78" s="6" t="n"/>
      <c r="E78" s="6" t="n"/>
      <c r="F78" s="6" t="n"/>
    </row>
    <row r="79">
      <c r="A79" s="6" t="n"/>
      <c r="B79" s="7" t="n"/>
      <c r="C79" s="8" t="n"/>
      <c r="D79" s="6" t="n"/>
      <c r="E79" s="6" t="n"/>
      <c r="F79" s="6" t="n"/>
    </row>
    <row r="80">
      <c r="A80" s="6" t="n"/>
      <c r="B80" s="7" t="n"/>
      <c r="C80" s="8" t="n"/>
      <c r="D80" s="6" t="n"/>
      <c r="E80" s="6" t="n"/>
      <c r="F80" s="6" t="n"/>
    </row>
    <row r="81">
      <c r="A81" s="6" t="n"/>
      <c r="B81" s="7" t="n"/>
      <c r="C81" s="8" t="n"/>
      <c r="D81" s="6" t="n"/>
      <c r="E81" s="6" t="n"/>
      <c r="F81" s="6" t="n"/>
    </row>
    <row r="82">
      <c r="A82" s="6" t="n"/>
      <c r="B82" s="7" t="n"/>
      <c r="C82" s="8" t="n"/>
      <c r="D82" s="6" t="n"/>
      <c r="E82" s="6" t="n"/>
      <c r="F82" s="6" t="n"/>
    </row>
    <row r="83">
      <c r="A83" s="6" t="n"/>
      <c r="B83" s="7" t="n"/>
      <c r="C83" s="8" t="n"/>
      <c r="D83" s="6" t="n"/>
      <c r="E83" s="6" t="n"/>
      <c r="F83" s="6" t="n"/>
    </row>
    <row r="84">
      <c r="A84" s="6" t="n"/>
      <c r="B84" s="7" t="n"/>
      <c r="C84" s="8" t="n"/>
      <c r="D84" s="6" t="n"/>
      <c r="E84" s="6" t="n"/>
      <c r="F84" s="6" t="n"/>
    </row>
    <row r="85">
      <c r="A85" s="6" t="n"/>
      <c r="B85" s="7" t="n"/>
      <c r="C85" s="8" t="n"/>
      <c r="D85" s="6" t="n"/>
      <c r="E85" s="6" t="n"/>
      <c r="F85" s="6" t="n"/>
    </row>
    <row r="86">
      <c r="A86" s="6" t="n"/>
      <c r="B86" s="7" t="n"/>
      <c r="C86" s="8" t="n"/>
      <c r="D86" s="6" t="n"/>
      <c r="E86" s="6" t="n"/>
      <c r="F86" s="6" t="n"/>
    </row>
    <row r="87">
      <c r="A87" s="6" t="n"/>
      <c r="B87" s="7" t="n"/>
      <c r="C87" s="8" t="n"/>
      <c r="D87" s="6" t="n"/>
      <c r="E87" s="6" t="n"/>
      <c r="F87" s="6" t="n"/>
    </row>
    <row r="88">
      <c r="A88" s="6" t="n"/>
      <c r="B88" s="7" t="n"/>
      <c r="C88" s="8" t="n"/>
      <c r="D88" s="6" t="n"/>
      <c r="E88" s="6" t="n"/>
      <c r="F88" s="6" t="n"/>
    </row>
    <row r="89">
      <c r="A89" s="6" t="n"/>
      <c r="B89" s="7" t="n"/>
      <c r="C89" s="8" t="n"/>
      <c r="D89" s="6" t="n"/>
      <c r="E89" s="6" t="n"/>
      <c r="F89" s="6" t="n"/>
    </row>
    <row r="90">
      <c r="A90" s="6" t="n"/>
      <c r="B90" s="7" t="n"/>
      <c r="C90" s="8" t="n"/>
      <c r="D90" s="6" t="n"/>
      <c r="E90" s="6" t="n"/>
      <c r="F90" s="6" t="n"/>
    </row>
    <row r="91">
      <c r="A91" s="6" t="n"/>
      <c r="B91" s="7" t="n"/>
      <c r="C91" s="8" t="n"/>
      <c r="D91" s="6" t="n"/>
      <c r="E91" s="6" t="n"/>
      <c r="F91" s="6" t="n"/>
    </row>
    <row r="92">
      <c r="A92" s="6" t="n"/>
      <c r="B92" s="7" t="n"/>
      <c r="C92" s="8" t="n"/>
      <c r="D92" s="6" t="n"/>
      <c r="E92" s="6" t="n"/>
      <c r="F92" s="6" t="n"/>
    </row>
    <row r="93">
      <c r="A93" s="6" t="n"/>
      <c r="B93" s="7" t="n"/>
      <c r="C93" s="8" t="n"/>
      <c r="D93" s="6" t="n"/>
      <c r="E93" s="6" t="n"/>
      <c r="F93" s="6" t="n"/>
    </row>
    <row r="94">
      <c r="A94" s="6" t="n"/>
      <c r="B94" s="7" t="n"/>
      <c r="C94" s="8" t="n"/>
      <c r="D94" s="6" t="n"/>
      <c r="E94" s="6" t="n"/>
      <c r="F94" s="6" t="n"/>
    </row>
    <row r="95">
      <c r="A95" s="6" t="n"/>
      <c r="B95" s="7" t="n"/>
      <c r="C95" s="8" t="n"/>
      <c r="D95" s="6" t="n"/>
      <c r="E95" s="6" t="n"/>
      <c r="F95" s="6" t="n"/>
    </row>
    <row r="96">
      <c r="A96" s="6" t="n"/>
      <c r="B96" s="7" t="n"/>
      <c r="C96" s="8" t="n"/>
      <c r="D96" s="6" t="n"/>
      <c r="E96" s="6" t="n"/>
      <c r="F96" s="6" t="n"/>
    </row>
    <row r="97">
      <c r="A97" s="6" t="n"/>
      <c r="B97" s="7" t="n"/>
      <c r="C97" s="8" t="n"/>
      <c r="D97" s="6" t="n"/>
      <c r="E97" s="6" t="n"/>
      <c r="F97" s="6" t="n"/>
    </row>
    <row r="98">
      <c r="A98" s="6" t="n"/>
      <c r="B98" s="7" t="n"/>
      <c r="C98" s="8" t="n"/>
      <c r="D98" s="6" t="n"/>
      <c r="E98" s="6" t="n"/>
      <c r="F98" s="6" t="n"/>
    </row>
    <row r="99">
      <c r="A99" s="6" t="n"/>
      <c r="B99" s="7" t="n"/>
      <c r="C99" s="8" t="n"/>
      <c r="D99" s="6" t="n"/>
      <c r="E99" s="6" t="n"/>
      <c r="F99" s="6" t="n"/>
    </row>
    <row r="100">
      <c r="A100" s="6" t="n"/>
      <c r="B100" s="7" t="n"/>
      <c r="C100" s="8" t="n"/>
      <c r="D100" s="6" t="n"/>
      <c r="E100" s="6" t="n"/>
      <c r="F100" s="6" t="n"/>
    </row>
    <row r="101">
      <c r="A101" s="6" t="n"/>
      <c r="B101" s="7" t="n"/>
      <c r="C101" s="8" t="n"/>
      <c r="D101" s="6" t="n"/>
      <c r="E101" s="6" t="n"/>
      <c r="F101" s="6" t="n"/>
    </row>
    <row r="102">
      <c r="A102" s="6" t="n"/>
      <c r="B102" s="7" t="n"/>
      <c r="C102" s="8" t="n"/>
      <c r="D102" s="6" t="n"/>
      <c r="E102" s="6" t="n"/>
      <c r="F102" s="6" t="n"/>
    </row>
    <row r="103">
      <c r="A103" s="6" t="n"/>
      <c r="B103" s="7" t="n"/>
      <c r="C103" s="8" t="n"/>
      <c r="D103" s="6" t="n"/>
      <c r="E103" s="6" t="n"/>
      <c r="F103" s="6" t="n"/>
    </row>
    <row r="104">
      <c r="A104" s="6" t="n"/>
      <c r="B104" s="7" t="n"/>
      <c r="C104" s="8" t="n"/>
      <c r="D104" s="6" t="n"/>
      <c r="E104" s="6" t="n"/>
      <c r="F104" s="6" t="n"/>
    </row>
    <row r="105">
      <c r="A105" s="6" t="n"/>
      <c r="B105" s="7" t="n"/>
      <c r="C105" s="8" t="n"/>
      <c r="D105" s="6" t="n"/>
      <c r="E105" s="6" t="n"/>
      <c r="F105" s="6" t="n"/>
    </row>
    <row r="106">
      <c r="A106" s="6" t="n"/>
      <c r="B106" s="7" t="n"/>
      <c r="C106" s="8" t="n"/>
      <c r="D106" s="6" t="n"/>
      <c r="E106" s="6" t="n"/>
      <c r="F106" s="6" t="n"/>
    </row>
    <row r="107">
      <c r="A107" s="6" t="n"/>
      <c r="B107" s="7" t="n"/>
      <c r="C107" s="8" t="n"/>
      <c r="D107" s="6" t="n"/>
      <c r="E107" s="6" t="n"/>
      <c r="F107" s="6" t="n"/>
    </row>
    <row r="108">
      <c r="A108" s="6" t="n"/>
      <c r="B108" s="7" t="n"/>
      <c r="C108" s="8" t="n"/>
      <c r="D108" s="6" t="n"/>
      <c r="E108" s="6" t="n"/>
      <c r="F108" s="6" t="n"/>
    </row>
    <row r="109">
      <c r="A109" s="6" t="n"/>
      <c r="B109" s="7" t="n"/>
      <c r="C109" s="8" t="n"/>
      <c r="D109" s="6" t="n"/>
      <c r="E109" s="6" t="n"/>
      <c r="F109" s="6" t="n"/>
    </row>
    <row r="110">
      <c r="A110" s="6" t="n"/>
      <c r="B110" s="7" t="n"/>
      <c r="C110" s="8" t="n"/>
      <c r="D110" s="6" t="n"/>
      <c r="E110" s="6" t="n"/>
      <c r="F110" s="6" t="n"/>
    </row>
    <row r="111">
      <c r="A111" s="6" t="n"/>
      <c r="B111" s="7" t="n"/>
      <c r="C111" s="8" t="n"/>
      <c r="D111" s="6" t="n"/>
      <c r="E111" s="6" t="n"/>
      <c r="F111" s="6" t="n"/>
    </row>
    <row r="112">
      <c r="A112" s="6" t="n"/>
      <c r="B112" s="7" t="n"/>
      <c r="C112" s="8" t="n"/>
      <c r="D112" s="6" t="n"/>
      <c r="E112" s="6" t="n"/>
      <c r="F112" s="6" t="n"/>
    </row>
    <row r="113">
      <c r="A113" s="6" t="n"/>
      <c r="B113" s="7" t="n"/>
      <c r="C113" s="8" t="n"/>
      <c r="D113" s="6" t="n"/>
      <c r="E113" s="6" t="n"/>
      <c r="F113" s="6" t="n"/>
    </row>
    <row r="114">
      <c r="A114" s="6" t="n"/>
      <c r="B114" s="7" t="n"/>
      <c r="C114" s="8" t="n"/>
      <c r="D114" s="6" t="n"/>
      <c r="E114" s="6" t="n"/>
      <c r="F114" s="6" t="n"/>
    </row>
    <row r="115">
      <c r="A115" s="6" t="n"/>
      <c r="B115" s="7" t="n"/>
      <c r="C115" s="8" t="n"/>
      <c r="D115" s="6" t="n"/>
      <c r="E115" s="6" t="n"/>
      <c r="F115" s="6" t="n"/>
    </row>
    <row r="116">
      <c r="A116" s="6" t="n"/>
      <c r="B116" s="7" t="n"/>
      <c r="C116" s="8" t="n"/>
      <c r="D116" s="6" t="n"/>
      <c r="E116" s="6" t="n"/>
      <c r="F116" s="6" t="n"/>
    </row>
    <row r="117">
      <c r="A117" s="6" t="n"/>
      <c r="B117" s="7" t="n"/>
      <c r="C117" s="8" t="n"/>
      <c r="D117" s="6" t="n"/>
      <c r="E117" s="6" t="n"/>
      <c r="F117" s="6" t="n"/>
    </row>
    <row r="118">
      <c r="A118" s="6" t="n"/>
      <c r="B118" s="7" t="n"/>
      <c r="C118" s="8" t="n"/>
      <c r="D118" s="6" t="n"/>
      <c r="E118" s="6" t="n"/>
      <c r="F118" s="6" t="n"/>
    </row>
    <row r="119">
      <c r="A119" s="6" t="n"/>
      <c r="B119" s="7" t="n"/>
      <c r="C119" s="8" t="n"/>
      <c r="D119" s="6" t="n"/>
      <c r="E119" s="6" t="n"/>
      <c r="F119" s="6" t="n"/>
    </row>
    <row r="120">
      <c r="A120" s="6" t="n"/>
      <c r="B120" s="7" t="n"/>
      <c r="C120" s="8" t="n"/>
      <c r="D120" s="6" t="n"/>
      <c r="E120" s="6" t="n"/>
      <c r="F120" s="6" t="n"/>
    </row>
    <row r="121">
      <c r="A121" s="6" t="n"/>
      <c r="B121" s="7" t="n"/>
      <c r="C121" s="8" t="n"/>
      <c r="D121" s="6" t="n"/>
      <c r="E121" s="6" t="n"/>
      <c r="F121" s="6" t="n"/>
    </row>
    <row r="122">
      <c r="A122" s="6" t="n"/>
      <c r="B122" s="7" t="n"/>
      <c r="C122" s="8" t="n"/>
      <c r="D122" s="6" t="n"/>
      <c r="E122" s="6" t="n"/>
      <c r="F122" s="6" t="n"/>
    </row>
    <row r="123">
      <c r="A123" s="6" t="n"/>
      <c r="B123" s="7" t="n"/>
      <c r="C123" s="8" t="n"/>
      <c r="D123" s="6" t="n"/>
      <c r="E123" s="6" t="n"/>
      <c r="F123" s="6" t="n"/>
    </row>
    <row r="124">
      <c r="A124" s="6" t="n"/>
      <c r="B124" s="7" t="n"/>
      <c r="C124" s="8" t="n"/>
      <c r="D124" s="6" t="n"/>
      <c r="E124" s="6" t="n"/>
      <c r="F124" s="6" t="n"/>
    </row>
    <row r="125">
      <c r="A125" s="6" t="n"/>
      <c r="B125" s="7" t="n"/>
      <c r="C125" s="8" t="n"/>
      <c r="D125" s="6" t="n"/>
      <c r="E125" s="6" t="n"/>
      <c r="F125" s="6" t="n"/>
    </row>
    <row r="126">
      <c r="A126" s="6" t="n"/>
      <c r="B126" s="7" t="n"/>
      <c r="C126" s="8" t="n"/>
      <c r="D126" s="6" t="n"/>
      <c r="E126" s="6" t="n"/>
      <c r="F126" s="6" t="n"/>
    </row>
    <row r="127">
      <c r="A127" s="6" t="n"/>
      <c r="B127" s="7" t="n"/>
      <c r="C127" s="8" t="n"/>
      <c r="D127" s="6" t="n"/>
      <c r="E127" s="6" t="n"/>
      <c r="F127" s="6" t="n"/>
    </row>
    <row r="128">
      <c r="A128" s="6" t="n"/>
      <c r="B128" s="7" t="n"/>
      <c r="C128" s="8" t="n"/>
      <c r="D128" s="6" t="n"/>
      <c r="E128" s="6" t="n"/>
      <c r="F128" s="6" t="n"/>
    </row>
    <row r="129">
      <c r="A129" s="6" t="n"/>
      <c r="B129" s="7" t="n"/>
      <c r="C129" s="8" t="n"/>
      <c r="D129" s="6" t="n"/>
      <c r="E129" s="6" t="n"/>
      <c r="F129" s="6" t="n"/>
    </row>
    <row r="130">
      <c r="A130" s="6" t="n"/>
      <c r="B130" s="7" t="n"/>
      <c r="C130" s="8" t="n"/>
      <c r="D130" s="6" t="n"/>
      <c r="E130" s="6" t="n"/>
      <c r="F130" s="6" t="n"/>
    </row>
    <row r="131">
      <c r="A131" s="6" t="n"/>
      <c r="B131" s="7" t="n"/>
      <c r="C131" s="8" t="n"/>
      <c r="D131" s="6" t="n"/>
      <c r="E131" s="6" t="n"/>
      <c r="F131" s="6" t="n"/>
    </row>
    <row r="132">
      <c r="A132" s="6" t="n"/>
      <c r="B132" s="7" t="n"/>
      <c r="C132" s="8" t="n"/>
      <c r="D132" s="6" t="n"/>
      <c r="E132" s="6" t="n"/>
      <c r="F132" s="6" t="n"/>
    </row>
    <row r="133">
      <c r="A133" s="6" t="n"/>
      <c r="B133" s="7" t="n"/>
      <c r="C133" s="8" t="n"/>
      <c r="D133" s="6" t="n"/>
      <c r="E133" s="6" t="n"/>
      <c r="F133" s="6" t="n"/>
    </row>
    <row r="134">
      <c r="A134" s="6" t="n"/>
      <c r="B134" s="7" t="n"/>
      <c r="C134" s="8" t="n"/>
      <c r="D134" s="6" t="n"/>
      <c r="E134" s="6" t="n"/>
      <c r="F134" s="6" t="n"/>
    </row>
    <row r="135">
      <c r="A135" s="6" t="n"/>
      <c r="B135" s="7" t="n"/>
      <c r="C135" s="8" t="n"/>
      <c r="D135" s="6" t="n"/>
      <c r="E135" s="6" t="n"/>
      <c r="F135" s="6" t="n"/>
    </row>
    <row r="136">
      <c r="A136" s="6" t="n"/>
      <c r="B136" s="7" t="n"/>
      <c r="C136" s="8" t="n"/>
      <c r="D136" s="6" t="n"/>
      <c r="E136" s="6" t="n"/>
      <c r="F136" s="6" t="n"/>
    </row>
    <row r="137">
      <c r="A137" s="6" t="n"/>
      <c r="B137" s="7" t="n"/>
      <c r="C137" s="8" t="n"/>
      <c r="D137" s="6" t="n"/>
      <c r="E137" s="6" t="n"/>
      <c r="F137" s="6" t="n"/>
    </row>
    <row r="138">
      <c r="A138" s="6" t="n"/>
      <c r="B138" s="7" t="n"/>
      <c r="C138" s="8" t="n"/>
      <c r="D138" s="6" t="n"/>
      <c r="E138" s="6" t="n"/>
      <c r="F138" s="6" t="n"/>
    </row>
    <row r="139">
      <c r="A139" s="6" t="n"/>
      <c r="B139" s="7" t="n"/>
      <c r="C139" s="8" t="n"/>
      <c r="D139" s="6" t="n"/>
      <c r="E139" s="6" t="n"/>
      <c r="F139" s="6" t="n"/>
    </row>
    <row r="140">
      <c r="A140" s="6" t="n"/>
      <c r="B140" s="7" t="n"/>
      <c r="C140" s="8" t="n"/>
      <c r="D140" s="6" t="n"/>
      <c r="E140" s="6" t="n"/>
      <c r="F140" s="6" t="n"/>
    </row>
    <row r="141">
      <c r="A141" s="6" t="n"/>
      <c r="B141" s="7" t="n"/>
      <c r="C141" s="8" t="n"/>
      <c r="D141" s="6" t="n"/>
      <c r="E141" s="6" t="n"/>
      <c r="F141" s="6" t="n"/>
    </row>
    <row r="142">
      <c r="A142" s="6" t="n"/>
      <c r="B142" s="7" t="n"/>
      <c r="C142" s="8" t="n"/>
      <c r="D142" s="6" t="n"/>
      <c r="E142" s="6" t="n"/>
      <c r="F142" s="6" t="n"/>
    </row>
    <row r="143">
      <c r="A143" s="6" t="n"/>
      <c r="B143" s="7" t="n"/>
      <c r="C143" s="8" t="n"/>
      <c r="D143" s="6" t="n"/>
      <c r="E143" s="6" t="n"/>
      <c r="F143" s="6" t="n"/>
    </row>
    <row r="144">
      <c r="A144" s="6" t="n"/>
      <c r="B144" s="7" t="n"/>
      <c r="C144" s="8" t="n"/>
      <c r="D144" s="6" t="n"/>
      <c r="E144" s="6" t="n"/>
      <c r="F144" s="6" t="n"/>
    </row>
    <row r="145">
      <c r="A145" s="6" t="n"/>
      <c r="B145" s="7" t="n"/>
      <c r="C145" s="8" t="n"/>
      <c r="D145" s="6" t="n"/>
      <c r="E145" s="6" t="n"/>
      <c r="F145" s="6" t="n"/>
    </row>
    <row r="146">
      <c r="A146" s="6" t="n"/>
      <c r="B146" s="7" t="n"/>
      <c r="C146" s="8" t="n"/>
      <c r="D146" s="6" t="n"/>
      <c r="E146" s="6" t="n"/>
      <c r="F146" s="6" t="n"/>
    </row>
    <row r="147">
      <c r="A147" s="6" t="n"/>
      <c r="B147" s="7" t="n"/>
      <c r="C147" s="8" t="n"/>
      <c r="D147" s="6" t="n"/>
      <c r="E147" s="6" t="n"/>
      <c r="F147" s="6" t="n"/>
    </row>
    <row r="148">
      <c r="A148" s="6" t="n"/>
      <c r="B148" s="7" t="n"/>
      <c r="C148" s="8" t="n"/>
      <c r="D148" s="6" t="n"/>
      <c r="E148" s="6" t="n"/>
      <c r="F148" s="6" t="n"/>
    </row>
    <row r="149">
      <c r="A149" s="6" t="n"/>
      <c r="B149" s="7" t="n"/>
      <c r="C149" s="8" t="n"/>
      <c r="D149" s="6" t="n"/>
      <c r="E149" s="6" t="n"/>
      <c r="F149" s="6" t="n"/>
    </row>
    <row r="150">
      <c r="A150" s="6" t="n"/>
      <c r="B150" s="7" t="n"/>
      <c r="C150" s="8" t="n"/>
      <c r="D150" s="6" t="n"/>
      <c r="E150" s="6" t="n"/>
      <c r="F150" s="6" t="n"/>
    </row>
    <row r="151">
      <c r="A151" s="6" t="n"/>
      <c r="B151" s="7" t="n"/>
      <c r="C151" s="8" t="n"/>
      <c r="D151" s="6" t="n"/>
      <c r="E151" s="6" t="n"/>
      <c r="F151" s="6" t="n"/>
    </row>
    <row r="152">
      <c r="A152" s="6" t="n"/>
      <c r="B152" s="7" t="n"/>
      <c r="C152" s="8" t="n"/>
      <c r="D152" s="6" t="n"/>
      <c r="E152" s="6" t="n"/>
      <c r="F152" s="6" t="n"/>
    </row>
    <row r="153">
      <c r="A153" s="6" t="n"/>
      <c r="B153" s="7" t="n"/>
      <c r="C153" s="8" t="n"/>
      <c r="D153" s="6" t="n"/>
      <c r="E153" s="6" t="n"/>
      <c r="F153" s="6" t="n"/>
    </row>
    <row r="154">
      <c r="A154" s="6" t="n"/>
      <c r="B154" s="7" t="n"/>
      <c r="C154" s="8" t="n"/>
      <c r="D154" s="6" t="n"/>
      <c r="E154" s="6" t="n"/>
      <c r="F154" s="6" t="n"/>
    </row>
    <row r="155">
      <c r="A155" s="6" t="n"/>
      <c r="B155" s="7" t="n"/>
      <c r="C155" s="8" t="n"/>
      <c r="D155" s="6" t="n"/>
      <c r="E155" s="6" t="n"/>
      <c r="F155" s="6" t="n"/>
    </row>
    <row r="156">
      <c r="A156" s="6" t="n"/>
      <c r="B156" s="7" t="n"/>
      <c r="C156" s="8" t="n"/>
      <c r="D156" s="6" t="n"/>
      <c r="E156" s="6" t="n"/>
      <c r="F156" s="6" t="n"/>
    </row>
    <row r="157">
      <c r="A157" s="6" t="n"/>
      <c r="B157" s="7" t="n"/>
      <c r="C157" s="8" t="n"/>
      <c r="D157" s="6" t="n"/>
      <c r="E157" s="6" t="n"/>
      <c r="F157" s="6" t="n"/>
    </row>
    <row r="158">
      <c r="A158" s="6" t="n"/>
      <c r="B158" s="7" t="n"/>
      <c r="C158" s="8" t="n"/>
      <c r="D158" s="6" t="n"/>
      <c r="E158" s="6" t="n"/>
      <c r="F158" s="6" t="n"/>
    </row>
    <row r="159">
      <c r="A159" s="6" t="n"/>
      <c r="B159" s="7" t="n"/>
      <c r="C159" s="8" t="n"/>
      <c r="D159" s="6" t="n"/>
      <c r="E159" s="6" t="n"/>
      <c r="F159" s="6" t="n"/>
    </row>
    <row r="160">
      <c r="A160" s="6" t="n"/>
      <c r="B160" s="7" t="n"/>
      <c r="C160" s="8" t="n"/>
      <c r="D160" s="6" t="n"/>
      <c r="E160" s="6" t="n"/>
      <c r="F160" s="6" t="n"/>
    </row>
    <row r="161">
      <c r="A161" s="6" t="n"/>
      <c r="B161" s="7" t="n"/>
      <c r="C161" s="8" t="n"/>
      <c r="D161" s="6" t="n"/>
      <c r="E161" s="6" t="n"/>
      <c r="F161" s="6" t="n"/>
    </row>
    <row r="162">
      <c r="A162" s="6" t="n"/>
      <c r="B162" s="7" t="n"/>
      <c r="C162" s="8" t="n"/>
      <c r="D162" s="6" t="n"/>
      <c r="E162" s="6" t="n"/>
      <c r="F162" s="6" t="n"/>
    </row>
    <row r="163">
      <c r="A163" s="6" t="n"/>
      <c r="B163" s="7" t="n"/>
      <c r="C163" s="8" t="n"/>
      <c r="D163" s="6" t="n"/>
      <c r="E163" s="6" t="n"/>
      <c r="F163" s="6" t="n"/>
    </row>
    <row r="164">
      <c r="A164" s="6" t="n"/>
      <c r="B164" s="7" t="n"/>
      <c r="C164" s="8" t="n"/>
      <c r="D164" s="6" t="n"/>
      <c r="E164" s="6" t="n"/>
      <c r="F164" s="6" t="n"/>
    </row>
    <row r="165">
      <c r="A165" s="6" t="n"/>
      <c r="B165" s="7" t="n"/>
      <c r="C165" s="8" t="n"/>
      <c r="D165" s="6" t="n"/>
      <c r="E165" s="6" t="n"/>
      <c r="F165" s="6" t="n"/>
    </row>
    <row r="166">
      <c r="A166" s="6" t="n"/>
      <c r="B166" s="7" t="n"/>
      <c r="C166" s="8" t="n"/>
      <c r="D166" s="6" t="n"/>
      <c r="E166" s="6" t="n"/>
      <c r="F166" s="6" t="n"/>
    </row>
    <row r="167">
      <c r="A167" s="6" t="n"/>
      <c r="B167" s="7" t="n"/>
      <c r="C167" s="8" t="n"/>
      <c r="D167" s="6" t="n"/>
      <c r="E167" s="6" t="n"/>
      <c r="F167" s="6" t="n"/>
    </row>
    <row r="168">
      <c r="A168" s="6" t="n"/>
      <c r="B168" s="7" t="n"/>
      <c r="C168" s="8" t="n"/>
      <c r="D168" s="6" t="n"/>
      <c r="E168" s="6" t="n"/>
      <c r="F168" s="6" t="n"/>
    </row>
    <row r="169">
      <c r="A169" s="6" t="n"/>
      <c r="B169" s="7" t="n"/>
      <c r="C169" s="8" t="n"/>
      <c r="D169" s="6" t="n"/>
      <c r="E169" s="6" t="n"/>
      <c r="F169" s="6" t="n"/>
    </row>
    <row r="170">
      <c r="A170" s="6" t="n"/>
      <c r="B170" s="7" t="n"/>
      <c r="C170" s="8" t="n"/>
      <c r="D170" s="6" t="n"/>
      <c r="E170" s="6" t="n"/>
      <c r="F170" s="6" t="n"/>
    </row>
    <row r="171">
      <c r="A171" s="6" t="n"/>
      <c r="B171" s="7" t="n"/>
      <c r="C171" s="8" t="n"/>
      <c r="D171" s="6" t="n"/>
      <c r="E171" s="6" t="n"/>
      <c r="F171" s="6" t="n"/>
    </row>
    <row r="172">
      <c r="A172" s="6" t="n"/>
      <c r="B172" s="7" t="n"/>
      <c r="C172" s="8" t="n"/>
      <c r="D172" s="6" t="n"/>
      <c r="E172" s="6" t="n"/>
      <c r="F172" s="6" t="n"/>
    </row>
    <row r="173">
      <c r="A173" s="6" t="n"/>
      <c r="B173" s="7" t="n"/>
      <c r="C173" s="8" t="n"/>
      <c r="D173" s="6" t="n"/>
      <c r="E173" s="6" t="n"/>
      <c r="F173" s="6" t="n"/>
    </row>
    <row r="174">
      <c r="A174" s="6" t="n"/>
      <c r="B174" s="7" t="n"/>
      <c r="C174" s="8" t="n"/>
      <c r="D174" s="6" t="n"/>
      <c r="E174" s="6" t="n"/>
      <c r="F174" s="6" t="n"/>
    </row>
    <row r="175">
      <c r="A175" s="6" t="n"/>
      <c r="B175" s="7" t="n"/>
      <c r="C175" s="8" t="n"/>
      <c r="D175" s="6" t="n"/>
      <c r="E175" s="6" t="n"/>
      <c r="F175" s="6" t="n"/>
    </row>
    <row r="176">
      <c r="A176" s="6" t="n"/>
      <c r="B176" s="7" t="n"/>
      <c r="C176" s="8" t="n"/>
      <c r="D176" s="6" t="n"/>
      <c r="E176" s="6" t="n"/>
      <c r="F176" s="6" t="n"/>
    </row>
    <row r="177">
      <c r="A177" s="6" t="n"/>
      <c r="B177" s="7" t="n"/>
      <c r="C177" s="8" t="n"/>
      <c r="D177" s="6" t="n"/>
      <c r="E177" s="6" t="n"/>
      <c r="F177" s="6" t="n"/>
    </row>
    <row r="178">
      <c r="A178" s="6" t="n"/>
      <c r="B178" s="7" t="n"/>
      <c r="C178" s="8" t="n"/>
      <c r="D178" s="6" t="n"/>
      <c r="E178" s="6" t="n"/>
      <c r="F178" s="6" t="n"/>
    </row>
    <row r="179">
      <c r="A179" s="6" t="n"/>
      <c r="B179" s="7" t="n"/>
      <c r="C179" s="8" t="n"/>
      <c r="D179" s="6" t="n"/>
      <c r="E179" s="6" t="n"/>
      <c r="F179" s="6" t="n"/>
    </row>
    <row r="180">
      <c r="A180" s="6" t="n"/>
      <c r="B180" s="7" t="n"/>
      <c r="C180" s="8" t="n"/>
      <c r="D180" s="6" t="n"/>
      <c r="E180" s="6" t="n"/>
      <c r="F180" s="6" t="n"/>
    </row>
    <row r="181">
      <c r="A181" s="6" t="n"/>
      <c r="B181" s="7" t="n"/>
      <c r="C181" s="8" t="n"/>
      <c r="D181" s="6" t="n"/>
      <c r="E181" s="6" t="n"/>
      <c r="F181" s="6" t="n"/>
    </row>
    <row r="182">
      <c r="A182" s="6" t="n"/>
      <c r="B182" s="7" t="n"/>
      <c r="C182" s="8" t="n"/>
      <c r="D182" s="6" t="n"/>
      <c r="E182" s="6" t="n"/>
      <c r="F182" s="6" t="n"/>
    </row>
    <row r="183">
      <c r="A183" s="6" t="n"/>
      <c r="B183" s="7" t="n"/>
      <c r="C183" s="8" t="n"/>
      <c r="D183" s="6" t="n"/>
      <c r="E183" s="6" t="n"/>
      <c r="F183" s="6" t="n"/>
    </row>
    <row r="184">
      <c r="A184" s="6" t="n"/>
      <c r="B184" s="7" t="n"/>
      <c r="C184" s="8" t="n"/>
      <c r="D184" s="6" t="n"/>
      <c r="E184" s="6" t="n"/>
      <c r="F184" s="6" t="n"/>
    </row>
    <row r="185">
      <c r="A185" s="6" t="n"/>
      <c r="B185" s="7" t="n"/>
      <c r="C185" s="8" t="n"/>
      <c r="D185" s="6" t="n"/>
      <c r="E185" s="6" t="n"/>
      <c r="F185" s="6" t="n"/>
    </row>
    <row r="186">
      <c r="A186" s="6" t="n"/>
      <c r="B186" s="7" t="n"/>
      <c r="C186" s="8" t="n"/>
      <c r="D186" s="6" t="n"/>
      <c r="E186" s="6" t="n"/>
      <c r="F186" s="6" t="n"/>
    </row>
    <row r="187">
      <c r="A187" s="6" t="n"/>
      <c r="B187" s="7" t="n"/>
      <c r="C187" s="8" t="n"/>
      <c r="D187" s="6" t="n"/>
      <c r="E187" s="6" t="n"/>
      <c r="F187" s="6" t="n"/>
    </row>
    <row r="188">
      <c r="A188" s="6" t="n"/>
      <c r="B188" s="7" t="n"/>
      <c r="C188" s="8" t="n"/>
      <c r="D188" s="6" t="n"/>
      <c r="E188" s="6" t="n"/>
      <c r="F188" s="6" t="n"/>
    </row>
    <row r="189">
      <c r="A189" s="6" t="n"/>
      <c r="B189" s="7" t="n"/>
      <c r="C189" s="8" t="n"/>
      <c r="D189" s="6" t="n"/>
      <c r="E189" s="6" t="n"/>
      <c r="F189" s="6" t="n"/>
    </row>
    <row r="190">
      <c r="A190" s="6" t="n"/>
      <c r="B190" s="7" t="n"/>
      <c r="C190" s="8" t="n"/>
      <c r="D190" s="6" t="n"/>
      <c r="E190" s="6" t="n"/>
      <c r="F190" s="6" t="n"/>
    </row>
    <row r="191">
      <c r="A191" s="6" t="n"/>
      <c r="B191" s="7" t="n"/>
      <c r="C191" s="8" t="n"/>
      <c r="D191" s="6" t="n"/>
      <c r="E191" s="6" t="n"/>
      <c r="F191" s="6" t="n"/>
    </row>
    <row r="192">
      <c r="A192" s="6" t="n"/>
      <c r="B192" s="7" t="n"/>
      <c r="C192" s="8" t="n"/>
      <c r="D192" s="6" t="n"/>
      <c r="E192" s="6" t="n"/>
      <c r="F192" s="6" t="n"/>
    </row>
    <row r="193">
      <c r="A193" s="6" t="n"/>
      <c r="B193" s="7" t="n"/>
      <c r="C193" s="8" t="n"/>
      <c r="D193" s="6" t="n"/>
      <c r="E193" s="6" t="n"/>
      <c r="F193" s="6" t="n"/>
    </row>
    <row r="194">
      <c r="A194" s="6" t="n"/>
      <c r="B194" s="7" t="n"/>
      <c r="C194" s="8" t="n"/>
      <c r="D194" s="6" t="n"/>
      <c r="E194" s="6" t="n"/>
      <c r="F194" s="6" t="n"/>
    </row>
    <row r="195">
      <c r="A195" s="6" t="n"/>
      <c r="B195" s="7" t="n"/>
      <c r="C195" s="8" t="n"/>
      <c r="D195" s="6" t="n"/>
      <c r="E195" s="6" t="n"/>
      <c r="F195" s="6" t="n"/>
    </row>
    <row r="196">
      <c r="A196" s="6" t="n"/>
      <c r="B196" s="7" t="n"/>
      <c r="C196" s="8" t="n"/>
      <c r="D196" s="6" t="n"/>
      <c r="E196" s="6" t="n"/>
      <c r="F196" s="6" t="n"/>
    </row>
    <row r="197">
      <c r="A197" s="6" t="n"/>
      <c r="B197" s="7" t="n"/>
      <c r="C197" s="8" t="n"/>
      <c r="D197" s="6" t="n"/>
      <c r="E197" s="6" t="n"/>
      <c r="F197" s="6" t="n"/>
    </row>
    <row r="198">
      <c r="A198" s="6" t="n"/>
      <c r="B198" s="7" t="n"/>
      <c r="C198" s="8" t="n"/>
      <c r="D198" s="6" t="n"/>
      <c r="E198" s="6" t="n"/>
      <c r="F198" s="6" t="n"/>
    </row>
    <row r="199">
      <c r="A199" s="6" t="n"/>
      <c r="B199" s="7" t="n"/>
      <c r="C199" s="8" t="n"/>
      <c r="D199" s="6" t="n"/>
      <c r="E199" s="6" t="n"/>
      <c r="F199" s="6" t="n"/>
    </row>
    <row r="200">
      <c r="A200" s="6" t="n"/>
      <c r="B200" s="7" t="n"/>
      <c r="C200" s="8" t="n"/>
      <c r="D200" s="6" t="n"/>
      <c r="E200" s="6" t="n"/>
      <c r="F200" s="6" t="n"/>
    </row>
    <row r="201">
      <c r="A201" s="6" t="n"/>
      <c r="B201" s="7" t="n"/>
      <c r="C201" s="8" t="n"/>
      <c r="D201" s="6" t="n"/>
      <c r="E201" s="6" t="n"/>
      <c r="F201" s="6" t="n"/>
    </row>
    <row r="202">
      <c r="A202" s="6" t="n"/>
      <c r="B202" s="7" t="n"/>
      <c r="C202" s="8" t="n"/>
      <c r="D202" s="6" t="n"/>
      <c r="E202" s="6" t="n"/>
      <c r="F202" s="6" t="n"/>
    </row>
    <row r="203">
      <c r="A203" s="6" t="n"/>
      <c r="B203" s="7" t="n"/>
      <c r="C203" s="8" t="n"/>
      <c r="D203" s="6" t="n"/>
      <c r="E203" s="6" t="n"/>
      <c r="F203" s="6" t="n"/>
    </row>
    <row r="204">
      <c r="A204" s="6" t="n"/>
      <c r="B204" s="7" t="n"/>
      <c r="C204" s="8" t="n"/>
      <c r="D204" s="6" t="n"/>
      <c r="E204" s="6" t="n"/>
      <c r="F204" s="6" t="n"/>
    </row>
    <row r="205">
      <c r="A205" s="6" t="n"/>
      <c r="B205" s="7" t="n"/>
      <c r="C205" s="8" t="n"/>
      <c r="D205" s="6" t="n"/>
      <c r="E205" s="6" t="n"/>
      <c r="F205" s="6" t="n"/>
    </row>
    <row r="206">
      <c r="A206" s="6" t="n"/>
      <c r="B206" s="7" t="n"/>
      <c r="C206" s="8" t="n"/>
      <c r="D206" s="6" t="n"/>
      <c r="E206" s="6" t="n"/>
      <c r="F206" s="6" t="n"/>
    </row>
    <row r="207">
      <c r="A207" s="6" t="n"/>
      <c r="B207" s="7" t="n"/>
      <c r="C207" s="8" t="n"/>
      <c r="D207" s="6" t="n"/>
      <c r="E207" s="6" t="n"/>
      <c r="F207" s="6" t="n"/>
    </row>
    <row r="208">
      <c r="A208" s="6" t="n"/>
      <c r="B208" s="7" t="n"/>
      <c r="C208" s="8" t="n"/>
      <c r="D208" s="6" t="n"/>
      <c r="E208" s="6" t="n"/>
      <c r="F208" s="6" t="n"/>
    </row>
    <row r="209">
      <c r="A209" s="6" t="n"/>
      <c r="B209" s="7" t="n"/>
      <c r="C209" s="8" t="n"/>
      <c r="D209" s="6" t="n"/>
      <c r="E209" s="6" t="n"/>
      <c r="F209" s="6" t="n"/>
    </row>
    <row r="210">
      <c r="A210" s="6" t="n"/>
      <c r="B210" s="7" t="n"/>
      <c r="C210" s="8" t="n"/>
      <c r="D210" s="6" t="n"/>
      <c r="E210" s="6" t="n"/>
      <c r="F210" s="6" t="n"/>
    </row>
    <row r="211">
      <c r="A211" s="6" t="n"/>
      <c r="B211" s="7" t="n"/>
      <c r="C211" s="8" t="n"/>
      <c r="D211" s="6" t="n"/>
      <c r="E211" s="6" t="n"/>
      <c r="F211" s="6" t="n"/>
    </row>
    <row r="212">
      <c r="A212" s="6" t="n"/>
      <c r="B212" s="7" t="n"/>
      <c r="C212" s="8" t="n"/>
      <c r="D212" s="6" t="n"/>
      <c r="E212" s="6" t="n"/>
      <c r="F212" s="6" t="n"/>
    </row>
    <row r="213">
      <c r="A213" s="6" t="n"/>
      <c r="B213" s="7" t="n"/>
      <c r="C213" s="8" t="n"/>
      <c r="D213" s="6" t="n"/>
      <c r="E213" s="6" t="n"/>
      <c r="F213" s="6" t="n"/>
    </row>
    <row r="214">
      <c r="A214" s="6" t="n"/>
      <c r="B214" s="7" t="n"/>
      <c r="C214" s="8" t="n"/>
      <c r="D214" s="6" t="n"/>
      <c r="E214" s="6" t="n"/>
      <c r="F214" s="6" t="n"/>
    </row>
    <row r="215">
      <c r="A215" s="6" t="n"/>
      <c r="B215" s="7" t="n"/>
      <c r="C215" s="8" t="n"/>
      <c r="D215" s="6" t="n"/>
      <c r="E215" s="6" t="n"/>
      <c r="F215" s="6" t="n"/>
    </row>
    <row r="216">
      <c r="A216" s="6" t="n"/>
      <c r="B216" s="7" t="n"/>
      <c r="C216" s="8" t="n"/>
      <c r="D216" s="6" t="n"/>
      <c r="E216" s="6" t="n"/>
      <c r="F216" s="6" t="n"/>
    </row>
    <row r="217">
      <c r="A217" s="6" t="n"/>
      <c r="B217" s="7" t="n"/>
      <c r="C217" s="8" t="n"/>
      <c r="D217" s="6" t="n"/>
      <c r="E217" s="6" t="n"/>
      <c r="F217" s="6" t="n"/>
    </row>
    <row r="218">
      <c r="A218" s="6" t="n"/>
      <c r="B218" s="7" t="n"/>
      <c r="C218" s="8" t="n"/>
      <c r="D218" s="6" t="n"/>
      <c r="E218" s="6" t="n"/>
      <c r="F218" s="6" t="n"/>
    </row>
    <row r="219">
      <c r="A219" s="6" t="n"/>
      <c r="B219" s="7" t="n"/>
      <c r="C219" s="8" t="n"/>
      <c r="D219" s="6" t="n"/>
      <c r="E219" s="6" t="n"/>
      <c r="F219" s="6" t="n"/>
    </row>
    <row r="220">
      <c r="A220" s="6" t="n"/>
      <c r="B220" s="7" t="n"/>
      <c r="C220" s="8" t="n"/>
      <c r="D220" s="6" t="n"/>
      <c r="E220" s="6" t="n"/>
      <c r="F220" s="6" t="n"/>
    </row>
    <row r="221">
      <c r="A221" s="6" t="n"/>
      <c r="B221" s="7" t="n"/>
      <c r="C221" s="8" t="n"/>
      <c r="D221" s="6" t="n"/>
      <c r="E221" s="6" t="n"/>
      <c r="F221" s="6" t="n"/>
    </row>
    <row r="222">
      <c r="A222" s="6" t="n"/>
      <c r="B222" s="7" t="n"/>
      <c r="C222" s="8" t="n"/>
      <c r="D222" s="6" t="n"/>
      <c r="E222" s="6" t="n"/>
      <c r="F222" s="6" t="n"/>
    </row>
    <row r="223">
      <c r="A223" s="6" t="n"/>
      <c r="B223" s="7" t="n"/>
      <c r="C223" s="8" t="n"/>
      <c r="D223" s="6" t="n"/>
      <c r="E223" s="6" t="n"/>
      <c r="F223" s="6" t="n"/>
    </row>
    <row r="224">
      <c r="A224" s="6" t="n"/>
      <c r="B224" s="7" t="n"/>
      <c r="C224" s="8" t="n"/>
      <c r="D224" s="6" t="n"/>
      <c r="E224" s="6" t="n"/>
      <c r="F224" s="6" t="n"/>
    </row>
    <row r="225">
      <c r="A225" s="6" t="n"/>
      <c r="B225" s="7" t="n"/>
      <c r="C225" s="8" t="n"/>
      <c r="D225" s="6" t="n"/>
      <c r="E225" s="6" t="n"/>
      <c r="F225" s="6" t="n"/>
    </row>
    <row r="226">
      <c r="A226" s="6" t="n"/>
      <c r="B226" s="7" t="n"/>
      <c r="C226" s="8" t="n"/>
      <c r="D226" s="6" t="n"/>
      <c r="E226" s="6" t="n"/>
      <c r="F226" s="6" t="n"/>
    </row>
    <row r="227">
      <c r="A227" s="6" t="n"/>
      <c r="B227" s="7" t="n"/>
      <c r="C227" s="8" t="n"/>
      <c r="D227" s="6" t="n"/>
      <c r="E227" s="6" t="n"/>
      <c r="F227" s="6" t="n"/>
    </row>
    <row r="228">
      <c r="A228" s="6" t="n"/>
      <c r="B228" s="7" t="n"/>
      <c r="C228" s="8" t="n"/>
      <c r="D228" s="6" t="n"/>
      <c r="E228" s="6" t="n"/>
      <c r="F228" s="6" t="n"/>
    </row>
    <row r="229">
      <c r="A229" s="6" t="n"/>
      <c r="B229" s="7" t="n"/>
      <c r="C229" s="8" t="n"/>
      <c r="D229" s="6" t="n"/>
      <c r="E229" s="6" t="n"/>
      <c r="F229" s="6" t="n"/>
    </row>
    <row r="230">
      <c r="A230" s="6" t="n"/>
      <c r="B230" s="7" t="n"/>
      <c r="C230" s="8" t="n"/>
      <c r="D230" s="6" t="n"/>
      <c r="E230" s="6" t="n"/>
      <c r="F230" s="6" t="n"/>
    </row>
    <row r="231">
      <c r="A231" s="6" t="n"/>
      <c r="B231" s="7" t="n"/>
      <c r="C231" s="8" t="n"/>
      <c r="D231" s="6" t="n"/>
      <c r="E231" s="6" t="n"/>
      <c r="F231" s="6" t="n"/>
    </row>
    <row r="232">
      <c r="A232" s="6" t="n"/>
      <c r="B232" s="7" t="n"/>
      <c r="C232" s="8" t="n"/>
      <c r="D232" s="6" t="n"/>
      <c r="E232" s="6" t="n"/>
      <c r="F232" s="6" t="n"/>
    </row>
    <row r="233">
      <c r="A233" s="6" t="n"/>
      <c r="B233" s="7" t="n"/>
      <c r="C233" s="8" t="n"/>
      <c r="D233" s="6" t="n"/>
      <c r="E233" s="6" t="n"/>
      <c r="F233" s="6" t="n"/>
    </row>
    <row r="234">
      <c r="A234" s="6" t="n"/>
      <c r="B234" s="7" t="n"/>
      <c r="C234" s="8" t="n"/>
      <c r="D234" s="6" t="n"/>
      <c r="E234" s="6" t="n"/>
      <c r="F234" s="6" t="n"/>
    </row>
    <row r="235">
      <c r="A235" s="6" t="n"/>
      <c r="B235" s="7" t="n"/>
      <c r="C235" s="8" t="n"/>
      <c r="D235" s="6" t="n"/>
      <c r="E235" s="6" t="n"/>
      <c r="F235" s="6" t="n"/>
    </row>
    <row r="236">
      <c r="A236" s="6" t="n"/>
      <c r="B236" s="7" t="n"/>
      <c r="C236" s="8" t="n"/>
      <c r="D236" s="6" t="n"/>
      <c r="E236" s="6" t="n"/>
      <c r="F236" s="6" t="n"/>
    </row>
    <row r="237">
      <c r="A237" s="6" t="n"/>
      <c r="B237" s="7" t="n"/>
      <c r="C237" s="8" t="n"/>
      <c r="D237" s="6" t="n"/>
      <c r="E237" s="6" t="n"/>
      <c r="F237" s="6" t="n"/>
    </row>
    <row r="238">
      <c r="A238" s="6" t="n"/>
      <c r="B238" s="7" t="n"/>
      <c r="C238" s="8" t="n"/>
      <c r="D238" s="6" t="n"/>
      <c r="E238" s="6" t="n"/>
      <c r="F238" s="6" t="n"/>
    </row>
    <row r="239">
      <c r="A239" s="6" t="n"/>
      <c r="B239" s="7" t="n"/>
      <c r="C239" s="8" t="n"/>
      <c r="D239" s="6" t="n"/>
      <c r="E239" s="6" t="n"/>
      <c r="F239" s="6" t="n"/>
    </row>
    <row r="240">
      <c r="A240" s="6" t="n"/>
      <c r="B240" s="7" t="n"/>
      <c r="C240" s="8" t="n"/>
      <c r="D240" s="6" t="n"/>
      <c r="E240" s="6" t="n"/>
      <c r="F240" s="6" t="n"/>
    </row>
    <row r="241">
      <c r="A241" s="6" t="n"/>
      <c r="B241" s="7" t="n"/>
      <c r="C241" s="8" t="n"/>
      <c r="D241" s="6" t="n"/>
      <c r="E241" s="6" t="n"/>
      <c r="F241" s="6" t="n"/>
    </row>
    <row r="242">
      <c r="A242" s="6" t="n"/>
      <c r="B242" s="7" t="n"/>
      <c r="C242" s="8" t="n"/>
      <c r="D242" s="6" t="n"/>
      <c r="E242" s="6" t="n"/>
      <c r="F242" s="6" t="n"/>
    </row>
    <row r="243">
      <c r="A243" s="6" t="n"/>
      <c r="B243" s="7" t="n"/>
      <c r="C243" s="8" t="n"/>
      <c r="D243" s="6" t="n"/>
      <c r="E243" s="6" t="n"/>
      <c r="F243" s="6" t="n"/>
    </row>
    <row r="244">
      <c r="A244" s="6" t="n"/>
      <c r="B244" s="7" t="n"/>
      <c r="C244" s="8" t="n"/>
      <c r="D244" s="6" t="n"/>
      <c r="E244" s="6" t="n"/>
      <c r="F244" s="6" t="n"/>
    </row>
    <row r="245">
      <c r="A245" s="6" t="n"/>
      <c r="B245" s="7" t="n"/>
      <c r="C245" s="8" t="n"/>
      <c r="D245" s="6" t="n"/>
      <c r="E245" s="6" t="n"/>
      <c r="F245" s="6" t="n"/>
    </row>
    <row r="246">
      <c r="A246" s="6" t="n"/>
      <c r="B246" s="7" t="n"/>
      <c r="C246" s="8" t="n"/>
      <c r="D246" s="6" t="n"/>
      <c r="E246" s="6" t="n"/>
      <c r="F246" s="6" t="n"/>
    </row>
    <row r="247">
      <c r="A247" s="6" t="n"/>
      <c r="B247" s="7" t="n"/>
      <c r="C247" s="8" t="n"/>
      <c r="D247" s="6" t="n"/>
      <c r="E247" s="6" t="n"/>
      <c r="F247" s="6" t="n"/>
    </row>
    <row r="248">
      <c r="A248" s="6" t="n"/>
      <c r="B248" s="7" t="n"/>
      <c r="C248" s="8" t="n"/>
      <c r="D248" s="6" t="n"/>
      <c r="E248" s="6" t="n"/>
      <c r="F248" s="6" t="n"/>
    </row>
    <row r="249">
      <c r="A249" s="6" t="n"/>
      <c r="B249" s="7" t="n"/>
      <c r="C249" s="8" t="n"/>
      <c r="D249" s="6" t="n"/>
      <c r="E249" s="6" t="n"/>
      <c r="F249" s="6" t="n"/>
    </row>
    <row r="250">
      <c r="A250" s="6" t="n"/>
      <c r="B250" s="7" t="n"/>
      <c r="C250" s="8" t="n"/>
      <c r="D250" s="6" t="n"/>
      <c r="E250" s="6" t="n"/>
      <c r="F250" s="6" t="n"/>
    </row>
    <row r="251">
      <c r="A251" s="6" t="n"/>
      <c r="B251" s="7" t="n"/>
      <c r="C251" s="8" t="n"/>
      <c r="D251" s="6" t="n"/>
      <c r="E251" s="6" t="n"/>
      <c r="F251" s="6" t="n"/>
    </row>
    <row r="252">
      <c r="A252" s="6" t="n"/>
      <c r="B252" s="7" t="n"/>
      <c r="C252" s="8" t="n"/>
      <c r="D252" s="6" t="n"/>
      <c r="E252" s="6" t="n"/>
      <c r="F252" s="6" t="n"/>
    </row>
    <row r="253">
      <c r="A253" s="6" t="n"/>
      <c r="B253" s="7" t="n"/>
      <c r="C253" s="8" t="n"/>
      <c r="D253" s="6" t="n"/>
      <c r="E253" s="6" t="n"/>
      <c r="F253" s="6" t="n"/>
    </row>
    <row r="254">
      <c r="A254" s="6" t="n"/>
      <c r="B254" s="7" t="n"/>
      <c r="C254" s="8" t="n"/>
      <c r="D254" s="6" t="n"/>
      <c r="E254" s="6" t="n"/>
      <c r="F254" s="6" t="n"/>
    </row>
    <row r="255">
      <c r="A255" s="6" t="n"/>
      <c r="B255" s="7" t="n"/>
      <c r="C255" s="8" t="n"/>
      <c r="D255" s="6" t="n"/>
      <c r="E255" s="6" t="n"/>
      <c r="F255" s="6" t="n"/>
    </row>
    <row r="256">
      <c r="A256" s="6" t="n"/>
      <c r="B256" s="7" t="n"/>
      <c r="C256" s="8" t="n"/>
      <c r="D256" s="6" t="n"/>
      <c r="E256" s="6" t="n"/>
      <c r="F256" s="6" t="n"/>
    </row>
    <row r="257">
      <c r="A257" s="6" t="n"/>
      <c r="B257" s="7" t="n"/>
      <c r="C257" s="8" t="n"/>
      <c r="D257" s="6" t="n"/>
      <c r="E257" s="6" t="n"/>
      <c r="F257" s="6" t="n"/>
    </row>
    <row r="258">
      <c r="A258" s="6" t="n"/>
      <c r="B258" s="7" t="n"/>
      <c r="C258" s="8" t="n"/>
      <c r="D258" s="6" t="n"/>
      <c r="E258" s="6" t="n"/>
      <c r="F258" s="6" t="n"/>
    </row>
    <row r="259">
      <c r="A259" s="6" t="n"/>
      <c r="B259" s="7" t="n"/>
      <c r="C259" s="8" t="n"/>
      <c r="D259" s="6" t="n"/>
      <c r="E259" s="6" t="n"/>
      <c r="F259" s="6" t="n"/>
    </row>
    <row r="260">
      <c r="A260" s="6" t="n"/>
      <c r="B260" s="7" t="n"/>
      <c r="C260" s="8" t="n"/>
      <c r="D260" s="6" t="n"/>
      <c r="E260" s="6" t="n"/>
      <c r="F260" s="6" t="n"/>
    </row>
    <row r="261">
      <c r="A261" s="6" t="n"/>
      <c r="B261" s="7" t="n"/>
      <c r="C261" s="8" t="n"/>
      <c r="D261" s="6" t="n"/>
      <c r="E261" s="6" t="n"/>
      <c r="F261" s="6" t="n"/>
    </row>
    <row r="262">
      <c r="A262" s="6" t="n"/>
      <c r="B262" s="7" t="n"/>
      <c r="C262" s="8" t="n"/>
      <c r="D262" s="6" t="n"/>
      <c r="E262" s="6" t="n"/>
      <c r="F262" s="6" t="n"/>
    </row>
    <row r="263">
      <c r="A263" s="6" t="n"/>
      <c r="B263" s="7" t="n"/>
      <c r="C263" s="8" t="n"/>
      <c r="D263" s="6" t="n"/>
      <c r="E263" s="6" t="n"/>
      <c r="F263" s="6" t="n"/>
    </row>
    <row r="264">
      <c r="A264" s="6" t="n"/>
      <c r="B264" s="7" t="n"/>
      <c r="C264" s="8" t="n"/>
      <c r="D264" s="6" t="n"/>
      <c r="E264" s="6" t="n"/>
      <c r="F264" s="6" t="n"/>
    </row>
    <row r="265">
      <c r="A265" s="6" t="n"/>
      <c r="B265" s="7" t="n"/>
      <c r="C265" s="8" t="n"/>
      <c r="D265" s="6" t="n"/>
      <c r="E265" s="6" t="n"/>
      <c r="F265" s="6" t="n"/>
    </row>
    <row r="266">
      <c r="A266" s="6" t="n"/>
      <c r="B266" s="7" t="n"/>
      <c r="C266" s="8" t="n"/>
      <c r="D266" s="6" t="n"/>
      <c r="E266" s="6" t="n"/>
      <c r="F266" s="6" t="n"/>
    </row>
    <row r="267">
      <c r="A267" s="6" t="n"/>
      <c r="B267" s="7" t="n"/>
      <c r="C267" s="8" t="n"/>
      <c r="D267" s="6" t="n"/>
      <c r="E267" s="6" t="n"/>
      <c r="F267" s="6" t="n"/>
    </row>
    <row r="268">
      <c r="A268" s="6" t="n"/>
      <c r="B268" s="7" t="n"/>
      <c r="C268" s="8" t="n"/>
      <c r="D268" s="6" t="n"/>
      <c r="E268" s="6" t="n"/>
      <c r="F268" s="6" t="n"/>
    </row>
    <row r="269">
      <c r="A269" s="6" t="n"/>
      <c r="B269" s="7" t="n"/>
      <c r="C269" s="8" t="n"/>
      <c r="D269" s="6" t="n"/>
      <c r="E269" s="6" t="n"/>
      <c r="F269" s="6" t="n"/>
    </row>
    <row r="270">
      <c r="A270" s="6" t="n"/>
      <c r="B270" s="7" t="n"/>
      <c r="C270" s="8" t="n"/>
      <c r="D270" s="6" t="n"/>
      <c r="E270" s="6" t="n"/>
      <c r="F270" s="6" t="n"/>
    </row>
    <row r="271">
      <c r="A271" s="6" t="n"/>
      <c r="B271" s="7" t="n"/>
      <c r="C271" s="8" t="n"/>
      <c r="D271" s="6" t="n"/>
      <c r="E271" s="6" t="n"/>
      <c r="F271" s="6" t="n"/>
    </row>
    <row r="272">
      <c r="A272" s="6" t="n"/>
      <c r="B272" s="7" t="n"/>
      <c r="C272" s="8" t="n"/>
      <c r="D272" s="6" t="n"/>
      <c r="E272" s="6" t="n"/>
      <c r="F272" s="6" t="n"/>
    </row>
    <row r="273">
      <c r="A273" s="6" t="n"/>
      <c r="B273" s="7" t="n"/>
      <c r="C273" s="8" t="n"/>
      <c r="D273" s="6" t="n"/>
      <c r="E273" s="6" t="n"/>
      <c r="F273" s="6" t="n"/>
    </row>
    <row r="274">
      <c r="A274" s="6" t="n"/>
      <c r="B274" s="7" t="n"/>
      <c r="C274" s="8" t="n"/>
      <c r="D274" s="6" t="n"/>
      <c r="E274" s="6" t="n"/>
      <c r="F274" s="6" t="n"/>
    </row>
    <row r="275">
      <c r="A275" s="6" t="n"/>
      <c r="B275" s="7" t="n"/>
      <c r="C275" s="8" t="n"/>
      <c r="D275" s="6" t="n"/>
      <c r="E275" s="6" t="n"/>
      <c r="F275" s="6" t="n"/>
    </row>
    <row r="276">
      <c r="A276" s="6" t="n"/>
      <c r="B276" s="7" t="n"/>
      <c r="C276" s="8" t="n"/>
      <c r="D276" s="6" t="n"/>
      <c r="E276" s="6" t="n"/>
      <c r="F276" s="6" t="n"/>
    </row>
    <row r="277">
      <c r="A277" s="6" t="n"/>
      <c r="B277" s="7" t="n"/>
      <c r="C277" s="8" t="n"/>
      <c r="D277" s="6" t="n"/>
      <c r="E277" s="6" t="n"/>
      <c r="F277" s="6" t="n"/>
    </row>
    <row r="278">
      <c r="A278" s="6" t="n"/>
      <c r="B278" s="7" t="n"/>
      <c r="C278" s="8" t="n"/>
      <c r="D278" s="6" t="n"/>
      <c r="E278" s="6" t="n"/>
      <c r="F278" s="6" t="n"/>
    </row>
    <row r="279">
      <c r="A279" s="6" t="n"/>
      <c r="B279" s="7" t="n"/>
      <c r="C279" s="8" t="n"/>
      <c r="D279" s="6" t="n"/>
      <c r="E279" s="6" t="n"/>
      <c r="F279" s="6" t="n"/>
    </row>
    <row r="280">
      <c r="A280" s="6" t="n"/>
      <c r="B280" s="7" t="n"/>
      <c r="C280" s="8" t="n"/>
      <c r="D280" s="6" t="n"/>
      <c r="E280" s="6" t="n"/>
      <c r="F280" s="6" t="n"/>
    </row>
    <row r="281">
      <c r="A281" s="6" t="n"/>
      <c r="B281" s="7" t="n"/>
      <c r="C281" s="8" t="n"/>
      <c r="D281" s="6" t="n"/>
      <c r="E281" s="6" t="n"/>
      <c r="F281" s="6" t="n"/>
    </row>
    <row r="282">
      <c r="A282" s="6" t="n"/>
      <c r="B282" s="7" t="n"/>
      <c r="C282" s="8" t="n"/>
      <c r="D282" s="6" t="n"/>
      <c r="E282" s="6" t="n"/>
      <c r="F282" s="6" t="n"/>
    </row>
    <row r="283">
      <c r="A283" s="6" t="n"/>
      <c r="B283" s="7" t="n"/>
      <c r="C283" s="8" t="n"/>
      <c r="D283" s="6" t="n"/>
      <c r="E283" s="6" t="n"/>
      <c r="F283" s="6" t="n"/>
    </row>
    <row r="284">
      <c r="A284" s="6" t="n"/>
      <c r="B284" s="7" t="n"/>
      <c r="C284" s="8" t="n"/>
      <c r="D284" s="6" t="n"/>
      <c r="E284" s="6" t="n"/>
      <c r="F284" s="6" t="n"/>
    </row>
    <row r="285">
      <c r="A285" s="6" t="n"/>
      <c r="B285" s="7" t="n"/>
      <c r="C285" s="8" t="n"/>
      <c r="D285" s="6" t="n"/>
      <c r="E285" s="6" t="n"/>
      <c r="F285" s="6" t="n"/>
    </row>
    <row r="286">
      <c r="A286" s="6" t="n"/>
      <c r="B286" s="7" t="n"/>
      <c r="C286" s="8" t="n"/>
      <c r="D286" s="6" t="n"/>
      <c r="E286" s="6" t="n"/>
      <c r="F286" s="6" t="n"/>
    </row>
    <row r="287">
      <c r="A287" s="6" t="n"/>
      <c r="B287" s="7" t="n"/>
      <c r="C287" s="8" t="n"/>
      <c r="D287" s="6" t="n"/>
      <c r="E287" s="6" t="n"/>
      <c r="F287" s="6" t="n"/>
    </row>
    <row r="288">
      <c r="A288" s="6" t="n"/>
      <c r="B288" s="7" t="n"/>
      <c r="C288" s="8" t="n"/>
      <c r="D288" s="6" t="n"/>
      <c r="E288" s="6" t="n"/>
      <c r="F288" s="6" t="n"/>
    </row>
    <row r="289">
      <c r="A289" s="6" t="n"/>
      <c r="B289" s="7" t="n"/>
      <c r="C289" s="8" t="n"/>
      <c r="D289" s="6" t="n"/>
      <c r="E289" s="6" t="n"/>
      <c r="F289" s="6" t="n"/>
    </row>
    <row r="290">
      <c r="A290" s="6" t="n"/>
      <c r="B290" s="7" t="n"/>
      <c r="C290" s="8" t="n"/>
      <c r="D290" s="6" t="n"/>
      <c r="E290" s="6" t="n"/>
      <c r="F290" s="6" t="n"/>
    </row>
    <row r="291">
      <c r="A291" s="6" t="n"/>
      <c r="B291" s="7" t="n"/>
      <c r="C291" s="8" t="n"/>
      <c r="D291" s="6" t="n"/>
      <c r="E291" s="6" t="n"/>
      <c r="F291" s="6" t="n"/>
    </row>
    <row r="292">
      <c r="A292" s="6" t="n"/>
      <c r="B292" s="7" t="n"/>
      <c r="C292" s="8" t="n"/>
      <c r="D292" s="6" t="n"/>
      <c r="E292" s="6" t="n"/>
      <c r="F292" s="6" t="n"/>
    </row>
    <row r="293">
      <c r="A293" s="6" t="n"/>
      <c r="B293" s="7" t="n"/>
      <c r="C293" s="8" t="n"/>
      <c r="D293" s="6" t="n"/>
      <c r="E293" s="6" t="n"/>
      <c r="F293" s="6" t="n"/>
    </row>
    <row r="294">
      <c r="A294" s="6" t="n"/>
      <c r="B294" s="7" t="n"/>
      <c r="C294" s="8" t="n"/>
      <c r="D294" s="6" t="n"/>
      <c r="E294" s="6" t="n"/>
      <c r="F294" s="6" t="n"/>
    </row>
    <row r="295">
      <c r="A295" s="6" t="n"/>
      <c r="B295" s="7" t="n"/>
      <c r="C295" s="8" t="n"/>
      <c r="D295" s="6" t="n"/>
      <c r="E295" s="6" t="n"/>
      <c r="F295" s="6" t="n"/>
    </row>
    <row r="296">
      <c r="A296" s="6" t="n"/>
      <c r="B296" s="7" t="n"/>
      <c r="C296" s="8" t="n"/>
      <c r="D296" s="6" t="n"/>
      <c r="E296" s="6" t="n"/>
      <c r="F296" s="6" t="n"/>
    </row>
    <row r="297">
      <c r="A297" s="6" t="n"/>
      <c r="B297" s="7" t="n"/>
      <c r="C297" s="8" t="n"/>
      <c r="D297" s="6" t="n"/>
      <c r="E297" s="6" t="n"/>
      <c r="F297" s="6" t="n"/>
    </row>
    <row r="298">
      <c r="A298" s="6" t="n"/>
      <c r="B298" s="7" t="n"/>
      <c r="C298" s="8" t="n"/>
      <c r="D298" s="6" t="n"/>
      <c r="E298" s="6" t="n"/>
      <c r="F298" s="6" t="n"/>
    </row>
    <row r="299">
      <c r="A299" s="6" t="n"/>
      <c r="B299" s="7" t="n"/>
      <c r="C299" s="8" t="n"/>
      <c r="D299" s="6" t="n"/>
      <c r="E299" s="6" t="n"/>
      <c r="F299" s="6" t="n"/>
    </row>
    <row r="300">
      <c r="A300" s="6" t="n"/>
      <c r="B300" s="7" t="n"/>
      <c r="C300" s="8" t="n"/>
      <c r="D300" s="6" t="n"/>
      <c r="E300" s="6" t="n"/>
      <c r="F300" s="6" t="n"/>
    </row>
    <row r="301">
      <c r="A301" s="6" t="n"/>
      <c r="B301" s="7" t="n"/>
      <c r="C301" s="8" t="n"/>
      <c r="D301" s="6" t="n"/>
      <c r="E301" s="6" t="n"/>
      <c r="F301" s="6" t="n"/>
    </row>
    <row r="302">
      <c r="A302" s="6" t="n"/>
      <c r="B302" s="7" t="n"/>
      <c r="C302" s="8" t="n"/>
      <c r="D302" s="6" t="n"/>
      <c r="E302" s="6" t="n"/>
      <c r="F302" s="6" t="n"/>
    </row>
    <row r="303">
      <c r="A303" s="6" t="n"/>
      <c r="B303" s="7" t="n"/>
      <c r="C303" s="8" t="n"/>
      <c r="D303" s="6" t="n"/>
      <c r="E303" s="6" t="n"/>
      <c r="F303" s="6" t="n"/>
    </row>
    <row r="304">
      <c r="A304" s="6" t="n"/>
      <c r="B304" s="7" t="n"/>
      <c r="C304" s="8" t="n"/>
      <c r="D304" s="6" t="n"/>
      <c r="E304" s="6" t="n"/>
      <c r="F304" s="6" t="n"/>
    </row>
    <row r="305">
      <c r="A305" s="6" t="n"/>
      <c r="B305" s="7" t="n"/>
      <c r="C305" s="8" t="n"/>
      <c r="D305" s="6" t="n"/>
      <c r="E305" s="6" t="n"/>
      <c r="F305" s="6" t="n"/>
    </row>
    <row r="306">
      <c r="A306" s="6" t="n"/>
      <c r="B306" s="7" t="n"/>
      <c r="C306" s="8" t="n"/>
      <c r="D306" s="6" t="n"/>
      <c r="E306" s="6" t="n"/>
      <c r="F306" s="6" t="n"/>
    </row>
    <row r="307">
      <c r="A307" s="6" t="n"/>
      <c r="B307" s="7" t="n"/>
      <c r="C307" s="8" t="n"/>
      <c r="D307" s="6" t="n"/>
      <c r="E307" s="6" t="n"/>
      <c r="F307" s="6" t="n"/>
    </row>
    <row r="308">
      <c r="A308" s="6" t="n"/>
      <c r="B308" s="7" t="n"/>
      <c r="C308" s="8" t="n"/>
      <c r="D308" s="6" t="n"/>
      <c r="E308" s="6" t="n"/>
      <c r="F308" s="6" t="n"/>
    </row>
    <row r="309">
      <c r="A309" s="6" t="n"/>
      <c r="B309" s="7" t="n"/>
      <c r="C309" s="8" t="n"/>
      <c r="D309" s="6" t="n"/>
      <c r="E309" s="6" t="n"/>
      <c r="F309" s="6" t="n"/>
    </row>
    <row r="310">
      <c r="A310" s="6" t="n"/>
      <c r="B310" s="7" t="n"/>
      <c r="C310" s="8" t="n"/>
      <c r="D310" s="6" t="n"/>
      <c r="E310" s="6" t="n"/>
      <c r="F310" s="6" t="n"/>
    </row>
    <row r="311">
      <c r="A311" s="6" t="n"/>
      <c r="B311" s="7" t="n"/>
      <c r="C311" s="8" t="n"/>
      <c r="D311" s="6" t="n"/>
      <c r="E311" s="6" t="n"/>
      <c r="F311" s="6" t="n"/>
    </row>
    <row r="312">
      <c r="A312" s="6" t="n"/>
      <c r="B312" s="7" t="n"/>
      <c r="C312" s="8" t="n"/>
      <c r="D312" s="6" t="n"/>
      <c r="E312" s="6" t="n"/>
      <c r="F312" s="6" t="n"/>
    </row>
    <row r="313">
      <c r="A313" s="6" t="n"/>
      <c r="B313" s="7" t="n"/>
      <c r="C313" s="8" t="n"/>
      <c r="D313" s="6" t="n"/>
      <c r="E313" s="6" t="n"/>
      <c r="F313" s="6" t="n"/>
    </row>
    <row r="314">
      <c r="A314" s="6" t="n"/>
      <c r="B314" s="7" t="n"/>
      <c r="C314" s="8" t="n"/>
      <c r="D314" s="6" t="n"/>
      <c r="E314" s="6" t="n"/>
      <c r="F314" s="6" t="n"/>
    </row>
    <row r="315">
      <c r="A315" s="6" t="n"/>
      <c r="B315" s="7" t="n"/>
      <c r="C315" s="8" t="n"/>
      <c r="D315" s="6" t="n"/>
      <c r="E315" s="6" t="n"/>
      <c r="F315" s="6" t="n"/>
    </row>
    <row r="316">
      <c r="A316" s="6" t="n"/>
      <c r="B316" s="7" t="n"/>
      <c r="C316" s="8" t="n"/>
      <c r="D316" s="6" t="n"/>
      <c r="E316" s="6" t="n"/>
      <c r="F316" s="6" t="n"/>
    </row>
    <row r="317">
      <c r="A317" s="6" t="n"/>
      <c r="B317" s="7" t="n"/>
      <c r="C317" s="8" t="n"/>
      <c r="D317" s="6" t="n"/>
      <c r="E317" s="6" t="n"/>
      <c r="F317" s="6" t="n"/>
    </row>
    <row r="318">
      <c r="A318" s="6" t="n"/>
      <c r="B318" s="7" t="n"/>
      <c r="C318" s="8" t="n"/>
      <c r="D318" s="6" t="n"/>
      <c r="E318" s="6" t="n"/>
      <c r="F318" s="6" t="n"/>
    </row>
    <row r="319">
      <c r="A319" s="6" t="n"/>
      <c r="B319" s="7" t="n"/>
      <c r="C319" s="8" t="n"/>
      <c r="D319" s="6" t="n"/>
      <c r="E319" s="6" t="n"/>
      <c r="F319" s="6" t="n"/>
    </row>
    <row r="320">
      <c r="A320" s="6" t="n"/>
      <c r="B320" s="7" t="n"/>
      <c r="C320" s="8" t="n"/>
      <c r="D320" s="6" t="n"/>
      <c r="E320" s="6" t="n"/>
      <c r="F320" s="6" t="n"/>
    </row>
    <row r="321">
      <c r="A321" s="6" t="n"/>
      <c r="B321" s="7" t="n"/>
      <c r="C321" s="8" t="n"/>
      <c r="D321" s="6" t="n"/>
      <c r="E321" s="6" t="n"/>
      <c r="F321" s="6" t="n"/>
    </row>
    <row r="322">
      <c r="A322" s="6" t="n"/>
      <c r="B322" s="7" t="n"/>
      <c r="C322" s="8" t="n"/>
      <c r="D322" s="6" t="n"/>
      <c r="E322" s="6" t="n"/>
      <c r="F322" s="6" t="n"/>
    </row>
    <row r="323">
      <c r="A323" s="6" t="n"/>
      <c r="B323" s="7" t="n"/>
      <c r="C323" s="8" t="n"/>
      <c r="D323" s="6" t="n"/>
      <c r="E323" s="6" t="n"/>
      <c r="F323" s="6" t="n"/>
    </row>
    <row r="324">
      <c r="A324" s="6" t="n"/>
      <c r="B324" s="7" t="n"/>
      <c r="C324" s="8" t="n"/>
      <c r="D324" s="6" t="n"/>
      <c r="E324" s="6" t="n"/>
      <c r="F324" s="6" t="n"/>
    </row>
    <row r="325">
      <c r="A325" s="6" t="n"/>
      <c r="B325" s="7" t="n"/>
      <c r="C325" s="8" t="n"/>
      <c r="D325" s="6" t="n"/>
      <c r="E325" s="6" t="n"/>
      <c r="F325" s="6" t="n"/>
    </row>
    <row r="326">
      <c r="A326" s="6" t="n"/>
      <c r="B326" s="7" t="n"/>
      <c r="C326" s="8" t="n"/>
      <c r="D326" s="6" t="n"/>
      <c r="E326" s="6" t="n"/>
      <c r="F326" s="6" t="n"/>
    </row>
    <row r="327">
      <c r="A327" s="6" t="n"/>
      <c r="B327" s="7" t="n"/>
      <c r="C327" s="8" t="n"/>
      <c r="D327" s="6" t="n"/>
      <c r="E327" s="6" t="n"/>
      <c r="F327" s="6" t="n"/>
    </row>
    <row r="328">
      <c r="A328" s="6" t="n"/>
      <c r="B328" s="7" t="n"/>
      <c r="C328" s="8" t="n"/>
      <c r="D328" s="6" t="n"/>
      <c r="E328" s="6" t="n"/>
      <c r="F328" s="6" t="n"/>
    </row>
    <row r="329">
      <c r="A329" s="6" t="n"/>
      <c r="B329" s="7" t="n"/>
      <c r="C329" s="8" t="n"/>
      <c r="D329" s="6" t="n"/>
      <c r="E329" s="6" t="n"/>
      <c r="F329" s="6" t="n"/>
    </row>
    <row r="330">
      <c r="A330" s="6" t="n"/>
      <c r="B330" s="7" t="n"/>
      <c r="C330" s="8" t="n"/>
      <c r="D330" s="6" t="n"/>
      <c r="E330" s="6" t="n"/>
      <c r="F330" s="6" t="n"/>
    </row>
    <row r="331">
      <c r="A331" s="6" t="n"/>
      <c r="B331" s="7" t="n"/>
      <c r="C331" s="8" t="n"/>
      <c r="D331" s="6" t="n"/>
      <c r="E331" s="6" t="n"/>
      <c r="F331" s="6" t="n"/>
    </row>
    <row r="332">
      <c r="A332" s="6" t="n"/>
      <c r="B332" s="7" t="n"/>
      <c r="C332" s="8" t="n"/>
      <c r="D332" s="6" t="n"/>
      <c r="E332" s="6" t="n"/>
      <c r="F332" s="6" t="n"/>
    </row>
    <row r="333">
      <c r="A333" s="6" t="n"/>
      <c r="B333" s="7" t="n"/>
      <c r="C333" s="8" t="n"/>
      <c r="D333" s="6" t="n"/>
      <c r="E333" s="6" t="n"/>
      <c r="F333" s="6" t="n"/>
    </row>
    <row r="334">
      <c r="A334" s="6" t="n"/>
      <c r="B334" s="7" t="n"/>
      <c r="C334" s="8" t="n"/>
      <c r="D334" s="6" t="n"/>
      <c r="E334" s="6" t="n"/>
      <c r="F334" s="6" t="n"/>
    </row>
    <row r="335">
      <c r="A335" s="6" t="n"/>
      <c r="B335" s="7" t="n"/>
      <c r="C335" s="8" t="n"/>
      <c r="D335" s="6" t="n"/>
      <c r="E335" s="6" t="n"/>
      <c r="F335" s="6" t="n"/>
    </row>
    <row r="336">
      <c r="A336" s="6" t="n"/>
      <c r="B336" s="7" t="n"/>
      <c r="C336" s="8" t="n"/>
      <c r="D336" s="6" t="n"/>
      <c r="E336" s="6" t="n"/>
      <c r="F336" s="6" t="n"/>
    </row>
    <row r="337">
      <c r="A337" s="6" t="n"/>
      <c r="B337" s="7" t="n"/>
      <c r="C337" s="8" t="n"/>
      <c r="D337" s="6" t="n"/>
      <c r="E337" s="6" t="n"/>
      <c r="F337" s="6" t="n"/>
    </row>
    <row r="338">
      <c r="A338" s="6" t="n"/>
      <c r="B338" s="7" t="n"/>
      <c r="C338" s="8" t="n"/>
      <c r="D338" s="6" t="n"/>
      <c r="E338" s="6" t="n"/>
      <c r="F338" s="6" t="n"/>
    </row>
    <row r="339">
      <c r="A339" s="6" t="n"/>
      <c r="B339" s="7" t="n"/>
      <c r="C339" s="8" t="n"/>
      <c r="D339" s="6" t="n"/>
      <c r="E339" s="6" t="n"/>
      <c r="F339" s="6" t="n"/>
    </row>
    <row r="340">
      <c r="A340" s="6" t="n"/>
      <c r="B340" s="7" t="n"/>
      <c r="C340" s="8" t="n"/>
      <c r="D340" s="6" t="n"/>
      <c r="E340" s="6" t="n"/>
      <c r="F340" s="6" t="n"/>
    </row>
    <row r="341">
      <c r="A341" s="6" t="n"/>
      <c r="B341" s="7" t="n"/>
      <c r="C341" s="8" t="n"/>
      <c r="D341" s="6" t="n"/>
      <c r="E341" s="6" t="n"/>
      <c r="F341" s="6" t="n"/>
    </row>
    <row r="342">
      <c r="A342" s="6" t="n"/>
      <c r="B342" s="7" t="n"/>
      <c r="C342" s="8" t="n"/>
      <c r="D342" s="6" t="n"/>
      <c r="E342" s="6" t="n"/>
      <c r="F342" s="6" t="n"/>
    </row>
    <row r="343">
      <c r="A343" s="6" t="n"/>
      <c r="B343" s="7" t="n"/>
      <c r="C343" s="8" t="n"/>
      <c r="D343" s="6" t="n"/>
      <c r="E343" s="6" t="n"/>
      <c r="F343" s="6" t="n"/>
    </row>
    <row r="344">
      <c r="A344" s="6" t="n"/>
      <c r="B344" s="7" t="n"/>
      <c r="C344" s="8" t="n"/>
      <c r="D344" s="6" t="n"/>
      <c r="E344" s="6" t="n"/>
      <c r="F344" s="6" t="n"/>
    </row>
    <row r="345">
      <c r="A345" s="6" t="n"/>
      <c r="B345" s="7" t="n"/>
      <c r="C345" s="8" t="n"/>
      <c r="D345" s="6" t="n"/>
      <c r="E345" s="6" t="n"/>
      <c r="F345" s="6" t="n"/>
    </row>
    <row r="346">
      <c r="A346" s="6" t="n"/>
      <c r="B346" s="7" t="n"/>
      <c r="C346" s="8" t="n"/>
      <c r="D346" s="6" t="n"/>
      <c r="E346" s="6" t="n"/>
      <c r="F346" s="6" t="n"/>
    </row>
    <row r="347">
      <c r="A347" s="6" t="n"/>
      <c r="B347" s="7" t="n"/>
      <c r="C347" s="8" t="n"/>
      <c r="D347" s="6" t="n"/>
      <c r="E347" s="6" t="n"/>
      <c r="F347" s="6" t="n"/>
    </row>
    <row r="348">
      <c r="A348" s="6" t="n"/>
      <c r="B348" s="7" t="n"/>
      <c r="C348" s="8" t="n"/>
      <c r="D348" s="6" t="n"/>
      <c r="E348" s="6" t="n"/>
      <c r="F348" s="6" t="n"/>
    </row>
    <row r="349">
      <c r="A349" s="6" t="n"/>
      <c r="B349" s="7" t="n"/>
      <c r="C349" s="8" t="n"/>
      <c r="D349" s="6" t="n"/>
      <c r="E349" s="6" t="n"/>
      <c r="F349" s="6" t="n"/>
    </row>
    <row r="350">
      <c r="A350" s="6" t="n"/>
      <c r="B350" s="7" t="n"/>
      <c r="C350" s="8" t="n"/>
      <c r="D350" s="6" t="n"/>
      <c r="E350" s="6" t="n"/>
      <c r="F350" s="6" t="n"/>
    </row>
    <row r="351">
      <c r="A351" s="6" t="n"/>
      <c r="B351" s="7" t="n"/>
      <c r="C351" s="8" t="n"/>
      <c r="D351" s="6" t="n"/>
      <c r="E351" s="6" t="n"/>
      <c r="F351" s="6" t="n"/>
    </row>
    <row r="352">
      <c r="A352" s="6" t="n"/>
      <c r="B352" s="7" t="n"/>
      <c r="C352" s="8" t="n"/>
      <c r="D352" s="6" t="n"/>
      <c r="E352" s="6" t="n"/>
      <c r="F352" s="6" t="n"/>
    </row>
    <row r="353">
      <c r="A353" s="6" t="n"/>
      <c r="B353" s="7" t="n"/>
      <c r="C353" s="8" t="n"/>
      <c r="D353" s="6" t="n"/>
      <c r="E353" s="6" t="n"/>
      <c r="F353" s="6" t="n"/>
    </row>
    <row r="354">
      <c r="A354" s="6" t="n"/>
      <c r="B354" s="7" t="n"/>
      <c r="C354" s="8" t="n"/>
      <c r="D354" s="6" t="n"/>
      <c r="E354" s="6" t="n"/>
      <c r="F354" s="6" t="n"/>
    </row>
    <row r="355">
      <c r="A355" s="6" t="n"/>
      <c r="B355" s="7" t="n"/>
      <c r="C355" s="8" t="n"/>
      <c r="D355" s="6" t="n"/>
      <c r="E355" s="6" t="n"/>
      <c r="F355" s="6" t="n"/>
    </row>
    <row r="356">
      <c r="A356" s="6" t="n"/>
      <c r="B356" s="7" t="n"/>
      <c r="C356" s="8" t="n"/>
      <c r="D356" s="6" t="n"/>
      <c r="E356" s="6" t="n"/>
      <c r="F356" s="6" t="n"/>
    </row>
    <row r="357">
      <c r="A357" s="6" t="n"/>
      <c r="B357" s="7" t="n"/>
      <c r="C357" s="8" t="n"/>
      <c r="D357" s="6" t="n"/>
      <c r="E357" s="6" t="n"/>
      <c r="F357" s="6" t="n"/>
    </row>
    <row r="358">
      <c r="A358" s="6" t="n"/>
      <c r="B358" s="7" t="n"/>
      <c r="C358" s="8" t="n"/>
      <c r="D358" s="6" t="n"/>
      <c r="E358" s="6" t="n"/>
      <c r="F358" s="6" t="n"/>
    </row>
    <row r="359">
      <c r="A359" s="6" t="n"/>
      <c r="B359" s="7" t="n"/>
      <c r="C359" s="8" t="n"/>
      <c r="D359" s="6" t="n"/>
      <c r="E359" s="6" t="n"/>
      <c r="F359" s="6" t="n"/>
    </row>
    <row r="360">
      <c r="A360" s="6" t="n"/>
      <c r="B360" s="7" t="n"/>
      <c r="C360" s="8" t="n"/>
      <c r="D360" s="6" t="n"/>
      <c r="E360" s="6" t="n"/>
      <c r="F360" s="6" t="n"/>
    </row>
    <row r="361">
      <c r="A361" s="6" t="n"/>
      <c r="B361" s="7" t="n"/>
      <c r="C361" s="8" t="n"/>
      <c r="D361" s="6" t="n"/>
      <c r="E361" s="6" t="n"/>
      <c r="F361" s="6" t="n"/>
    </row>
    <row r="362">
      <c r="A362" s="6" t="n"/>
      <c r="B362" s="7" t="n"/>
      <c r="C362" s="8" t="n"/>
      <c r="D362" s="6" t="n"/>
      <c r="E362" s="6" t="n"/>
      <c r="F362" s="6" t="n"/>
    </row>
    <row r="363">
      <c r="A363" s="6" t="n"/>
      <c r="B363" s="7" t="n"/>
      <c r="C363" s="8" t="n"/>
      <c r="D363" s="6" t="n"/>
      <c r="E363" s="6" t="n"/>
      <c r="F363" s="6" t="n"/>
    </row>
    <row r="364">
      <c r="A364" s="6" t="n"/>
      <c r="B364" s="7" t="n"/>
      <c r="C364" s="8" t="n"/>
      <c r="D364" s="6" t="n"/>
      <c r="E364" s="6" t="n"/>
      <c r="F364" s="6" t="n"/>
    </row>
    <row r="365">
      <c r="A365" s="6" t="n"/>
      <c r="B365" s="7" t="n"/>
      <c r="C365" s="8" t="n"/>
      <c r="D365" s="6" t="n"/>
      <c r="E365" s="6" t="n"/>
      <c r="F365" s="6" t="n"/>
    </row>
    <row r="366">
      <c r="A366" s="6" t="n"/>
      <c r="B366" s="7" t="n"/>
      <c r="C366" s="8" t="n"/>
      <c r="D366" s="6" t="n"/>
      <c r="E366" s="6" t="n"/>
      <c r="F366" s="6" t="n"/>
    </row>
    <row r="367">
      <c r="A367" s="6" t="n"/>
      <c r="B367" s="7" t="n"/>
      <c r="C367" s="8" t="n"/>
      <c r="D367" s="6" t="n"/>
      <c r="E367" s="6" t="n"/>
      <c r="F367" s="6" t="n"/>
    </row>
    <row r="368">
      <c r="A368" s="6" t="n"/>
      <c r="B368" s="7" t="n"/>
      <c r="C368" s="8" t="n"/>
      <c r="D368" s="6" t="n"/>
      <c r="E368" s="6" t="n"/>
      <c r="F368" s="6" t="n"/>
    </row>
    <row r="369">
      <c r="A369" s="6" t="n"/>
      <c r="B369" s="7" t="n"/>
      <c r="C369" s="8" t="n"/>
      <c r="D369" s="6" t="n"/>
      <c r="E369" s="6" t="n"/>
      <c r="F369" s="6" t="n"/>
    </row>
    <row r="370">
      <c r="A370" s="6" t="n"/>
      <c r="B370" s="7" t="n"/>
      <c r="C370" s="8" t="n"/>
      <c r="D370" s="6" t="n"/>
      <c r="E370" s="6" t="n"/>
      <c r="F370" s="6" t="n"/>
    </row>
    <row r="371">
      <c r="A371" s="6" t="n"/>
      <c r="B371" s="7" t="n"/>
      <c r="C371" s="8" t="n"/>
      <c r="D371" s="6" t="n"/>
      <c r="E371" s="6" t="n"/>
      <c r="F371" s="6" t="n"/>
    </row>
    <row r="372">
      <c r="A372" s="6" t="n"/>
      <c r="B372" s="7" t="n"/>
      <c r="C372" s="8" t="n"/>
      <c r="D372" s="6" t="n"/>
      <c r="E372" s="6" t="n"/>
      <c r="F372" s="6" t="n"/>
    </row>
    <row r="373">
      <c r="A373" s="6" t="n"/>
      <c r="B373" s="7" t="n"/>
      <c r="C373" s="8" t="n"/>
      <c r="D373" s="6" t="n"/>
      <c r="E373" s="6" t="n"/>
      <c r="F373" s="6" t="n"/>
    </row>
    <row r="374">
      <c r="A374" s="6" t="n"/>
      <c r="B374" s="7" t="n"/>
      <c r="C374" s="8" t="n"/>
      <c r="D374" s="6" t="n"/>
      <c r="E374" s="6" t="n"/>
      <c r="F374" s="6" t="n"/>
    </row>
    <row r="375">
      <c r="A375" s="6" t="n"/>
      <c r="B375" s="7" t="n"/>
      <c r="C375" s="8" t="n"/>
      <c r="D375" s="6" t="n"/>
      <c r="E375" s="6" t="n"/>
      <c r="F375" s="6" t="n"/>
    </row>
    <row r="376">
      <c r="A376" s="6" t="n"/>
      <c r="B376" s="7" t="n"/>
      <c r="C376" s="8" t="n"/>
      <c r="D376" s="6" t="n"/>
      <c r="E376" s="6" t="n"/>
      <c r="F376" s="6" t="n"/>
    </row>
    <row r="377">
      <c r="A377" s="6" t="n"/>
      <c r="B377" s="7" t="n"/>
      <c r="C377" s="8" t="n"/>
      <c r="D377" s="6" t="n"/>
      <c r="E377" s="6" t="n"/>
      <c r="F377" s="6" t="n"/>
    </row>
    <row r="378">
      <c r="A378" s="6" t="n"/>
      <c r="B378" s="7" t="n"/>
      <c r="C378" s="8" t="n"/>
      <c r="D378" s="6" t="n"/>
      <c r="E378" s="6" t="n"/>
      <c r="F378" s="6" t="n"/>
    </row>
    <row r="379">
      <c r="A379" s="6" t="n"/>
      <c r="B379" s="7" t="n"/>
      <c r="C379" s="8" t="n"/>
      <c r="D379" s="6" t="n"/>
      <c r="E379" s="6" t="n"/>
      <c r="F379" s="6" t="n"/>
    </row>
    <row r="380">
      <c r="A380" s="6" t="n"/>
      <c r="B380" s="7" t="n"/>
      <c r="C380" s="8" t="n"/>
      <c r="D380" s="6" t="n"/>
      <c r="E380" s="6" t="n"/>
      <c r="F380" s="6" t="n"/>
    </row>
    <row r="381">
      <c r="A381" s="6" t="n"/>
      <c r="B381" s="7" t="n"/>
      <c r="C381" s="8" t="n"/>
      <c r="D381" s="6" t="n"/>
      <c r="E381" s="6" t="n"/>
      <c r="F381" s="6" t="n"/>
    </row>
    <row r="382">
      <c r="A382" s="6" t="n"/>
      <c r="B382" s="7" t="n"/>
      <c r="C382" s="8" t="n"/>
      <c r="D382" s="6" t="n"/>
      <c r="E382" s="6" t="n"/>
      <c r="F382" s="6" t="n"/>
    </row>
    <row r="383">
      <c r="A383" s="6" t="n"/>
      <c r="B383" s="7" t="n"/>
      <c r="C383" s="8" t="n"/>
      <c r="D383" s="6" t="n"/>
      <c r="E383" s="6" t="n"/>
      <c r="F383" s="6" t="n"/>
    </row>
    <row r="384">
      <c r="A384" s="6" t="n"/>
      <c r="B384" s="7" t="n"/>
      <c r="C384" s="8" t="n"/>
      <c r="D384" s="6" t="n"/>
      <c r="E384" s="6" t="n"/>
      <c r="F384" s="6" t="n"/>
    </row>
    <row r="385">
      <c r="A385" s="6" t="n"/>
      <c r="B385" s="7" t="n"/>
      <c r="C385" s="8" t="n"/>
      <c r="D385" s="6" t="n"/>
      <c r="E385" s="6" t="n"/>
      <c r="F385" s="6" t="n"/>
    </row>
    <row r="386">
      <c r="A386" s="6" t="n"/>
      <c r="B386" s="7" t="n"/>
      <c r="C386" s="8" t="n"/>
      <c r="D386" s="6" t="n"/>
      <c r="E386" s="6" t="n"/>
      <c r="F386" s="6" t="n"/>
    </row>
    <row r="387">
      <c r="A387" s="6" t="n"/>
      <c r="B387" s="7" t="n"/>
      <c r="C387" s="8" t="n"/>
      <c r="D387" s="6" t="n"/>
      <c r="E387" s="6" t="n"/>
      <c r="F387" s="6" t="n"/>
    </row>
    <row r="388">
      <c r="A388" s="6" t="n"/>
      <c r="B388" s="7" t="n"/>
      <c r="C388" s="8" t="n"/>
      <c r="D388" s="6" t="n"/>
      <c r="E388" s="6" t="n"/>
      <c r="F388" s="6" t="n"/>
    </row>
    <row r="389">
      <c r="A389" s="6" t="n"/>
      <c r="B389" s="7" t="n"/>
      <c r="C389" s="8" t="n"/>
      <c r="D389" s="6" t="n"/>
      <c r="E389" s="6" t="n"/>
      <c r="F389" s="6" t="n"/>
    </row>
    <row r="390">
      <c r="A390" s="6" t="n"/>
      <c r="B390" s="7" t="n"/>
      <c r="C390" s="8" t="n"/>
      <c r="D390" s="6" t="n"/>
      <c r="E390" s="6" t="n"/>
      <c r="F390" s="6" t="n"/>
    </row>
    <row r="391">
      <c r="A391" s="6" t="n"/>
      <c r="B391" s="7" t="n"/>
      <c r="C391" s="8" t="n"/>
      <c r="D391" s="6" t="n"/>
      <c r="E391" s="6" t="n"/>
      <c r="F391" s="6" t="n"/>
    </row>
    <row r="392">
      <c r="A392" s="6" t="n"/>
      <c r="B392" s="7" t="n"/>
      <c r="C392" s="8" t="n"/>
      <c r="D392" s="6" t="n"/>
      <c r="E392" s="6" t="n"/>
      <c r="F392" s="6" t="n"/>
    </row>
    <row r="393">
      <c r="A393" s="6" t="n"/>
      <c r="B393" s="7" t="n"/>
      <c r="C393" s="8" t="n"/>
      <c r="D393" s="6" t="n"/>
      <c r="E393" s="6" t="n"/>
      <c r="F393" s="6" t="n"/>
    </row>
    <row r="394">
      <c r="A394" s="6" t="n"/>
      <c r="B394" s="7" t="n"/>
      <c r="C394" s="8" t="n"/>
      <c r="D394" s="6" t="n"/>
      <c r="E394" s="6" t="n"/>
      <c r="F394" s="6" t="n"/>
    </row>
    <row r="395">
      <c r="A395" s="6" t="n"/>
      <c r="B395" s="7" t="n"/>
      <c r="C395" s="8" t="n"/>
      <c r="D395" s="6" t="n"/>
      <c r="E395" s="6" t="n"/>
      <c r="F395" s="6" t="n"/>
    </row>
    <row r="396">
      <c r="A396" s="6" t="n"/>
      <c r="B396" s="7" t="n"/>
      <c r="C396" s="8" t="n"/>
      <c r="D396" s="6" t="n"/>
      <c r="E396" s="6" t="n"/>
      <c r="F396" s="6" t="n"/>
    </row>
    <row r="397">
      <c r="A397" s="6" t="n"/>
      <c r="B397" s="7" t="n"/>
      <c r="C397" s="8" t="n"/>
      <c r="D397" s="6" t="n"/>
      <c r="E397" s="6" t="n"/>
      <c r="F397" s="6" t="n"/>
    </row>
    <row r="398">
      <c r="A398" s="6" t="n"/>
      <c r="B398" s="7" t="n"/>
      <c r="C398" s="8" t="n"/>
      <c r="D398" s="6" t="n"/>
      <c r="E398" s="6" t="n"/>
      <c r="F398" s="6" t="n"/>
    </row>
    <row r="399">
      <c r="A399" s="6" t="n"/>
      <c r="B399" s="7" t="n"/>
      <c r="C399" s="8" t="n"/>
      <c r="D399" s="6" t="n"/>
      <c r="E399" s="6" t="n"/>
      <c r="F399" s="6" t="n"/>
    </row>
    <row r="400">
      <c r="A400" s="6" t="n"/>
      <c r="B400" s="7" t="n"/>
      <c r="C400" s="8" t="n"/>
      <c r="D400" s="6" t="n"/>
      <c r="E400" s="6" t="n"/>
      <c r="F400" s="6" t="n"/>
    </row>
    <row r="401">
      <c r="A401" s="6" t="n"/>
      <c r="B401" s="7" t="n"/>
      <c r="C401" s="8" t="n"/>
      <c r="D401" s="6" t="n"/>
      <c r="E401" s="6" t="n"/>
      <c r="F401" s="6" t="n"/>
    </row>
    <row r="402">
      <c r="A402" s="6" t="n"/>
      <c r="B402" s="7" t="n"/>
      <c r="C402" s="8" t="n"/>
      <c r="D402" s="6" t="n"/>
      <c r="E402" s="6" t="n"/>
      <c r="F402" s="6" t="n"/>
    </row>
    <row r="403">
      <c r="A403" s="6" t="n"/>
      <c r="B403" s="7" t="n"/>
      <c r="C403" s="8" t="n"/>
      <c r="D403" s="6" t="n"/>
      <c r="E403" s="6" t="n"/>
      <c r="F403" s="6" t="n"/>
    </row>
    <row r="404">
      <c r="A404" s="6" t="n"/>
      <c r="B404" s="7" t="n"/>
      <c r="C404" s="8" t="n"/>
      <c r="D404" s="6" t="n"/>
      <c r="E404" s="6" t="n"/>
      <c r="F404" s="6" t="n"/>
    </row>
    <row r="405">
      <c r="A405" s="6" t="n"/>
      <c r="B405" s="7" t="n"/>
      <c r="C405" s="8" t="n"/>
      <c r="D405" s="6" t="n"/>
      <c r="E405" s="6" t="n"/>
      <c r="F405" s="6" t="n"/>
    </row>
    <row r="406">
      <c r="A406" s="6" t="n"/>
      <c r="B406" s="7" t="n"/>
      <c r="C406" s="8" t="n"/>
      <c r="D406" s="6" t="n"/>
      <c r="E406" s="6" t="n"/>
      <c r="F406" s="6" t="n"/>
    </row>
    <row r="407">
      <c r="A407" s="6" t="n"/>
      <c r="B407" s="7" t="n"/>
      <c r="C407" s="8" t="n"/>
      <c r="D407" s="6" t="n"/>
      <c r="E407" s="6" t="n"/>
      <c r="F407" s="6" t="n"/>
    </row>
    <row r="408">
      <c r="A408" s="6" t="n"/>
      <c r="B408" s="7" t="n"/>
      <c r="C408" s="8" t="n"/>
      <c r="D408" s="6" t="n"/>
      <c r="E408" s="6" t="n"/>
      <c r="F408" s="6" t="n"/>
    </row>
    <row r="409">
      <c r="A409" s="6" t="n"/>
      <c r="B409" s="7" t="n"/>
      <c r="C409" s="8" t="n"/>
      <c r="D409" s="6" t="n"/>
      <c r="E409" s="6" t="n"/>
      <c r="F409" s="6" t="n"/>
    </row>
    <row r="410">
      <c r="A410" s="6" t="n"/>
      <c r="B410" s="7" t="n"/>
      <c r="C410" s="8" t="n"/>
      <c r="D410" s="6" t="n"/>
      <c r="E410" s="6" t="n"/>
      <c r="F410" s="6" t="n"/>
    </row>
    <row r="411">
      <c r="A411" s="6" t="n"/>
      <c r="B411" s="7" t="n"/>
      <c r="C411" s="8" t="n"/>
      <c r="D411" s="6" t="n"/>
      <c r="E411" s="6" t="n"/>
      <c r="F411" s="6" t="n"/>
    </row>
    <row r="412">
      <c r="A412" s="6" t="n"/>
      <c r="B412" s="7" t="n"/>
      <c r="C412" s="8" t="n"/>
      <c r="D412" s="6" t="n"/>
      <c r="E412" s="6" t="n"/>
      <c r="F412" s="6" t="n"/>
    </row>
    <row r="413">
      <c r="A413" s="6" t="n"/>
      <c r="B413" s="7" t="n"/>
      <c r="C413" s="8" t="n"/>
      <c r="D413" s="6" t="n"/>
      <c r="E413" s="6" t="n"/>
      <c r="F413" s="6" t="n"/>
    </row>
    <row r="414">
      <c r="A414" s="6" t="n"/>
      <c r="B414" s="7" t="n"/>
      <c r="C414" s="8" t="n"/>
      <c r="D414" s="6" t="n"/>
      <c r="E414" s="6" t="n"/>
      <c r="F414" s="6" t="n"/>
    </row>
    <row r="415">
      <c r="A415" s="6" t="n"/>
      <c r="B415" s="7" t="n"/>
      <c r="C415" s="8" t="n"/>
      <c r="D415" s="6" t="n"/>
      <c r="E415" s="6" t="n"/>
      <c r="F415" s="6" t="n"/>
    </row>
    <row r="416">
      <c r="A416" s="6" t="n"/>
      <c r="B416" s="7" t="n"/>
      <c r="C416" s="8" t="n"/>
      <c r="D416" s="6" t="n"/>
      <c r="E416" s="6" t="n"/>
      <c r="F416" s="6" t="n"/>
    </row>
    <row r="417">
      <c r="A417" s="6" t="n"/>
      <c r="B417" s="7" t="n"/>
      <c r="C417" s="8" t="n"/>
      <c r="D417" s="6" t="n"/>
      <c r="E417" s="6" t="n"/>
      <c r="F417" s="6" t="n"/>
    </row>
    <row r="418">
      <c r="A418" s="6" t="n"/>
      <c r="B418" s="7" t="n"/>
      <c r="C418" s="8" t="n"/>
      <c r="D418" s="6" t="n"/>
      <c r="E418" s="6" t="n"/>
      <c r="F418" s="6" t="n"/>
    </row>
    <row r="419">
      <c r="A419" s="6" t="n"/>
      <c r="B419" s="7" t="n"/>
      <c r="C419" s="8" t="n"/>
      <c r="D419" s="6" t="n"/>
      <c r="E419" s="6" t="n"/>
      <c r="F419" s="6" t="n"/>
    </row>
    <row r="420">
      <c r="A420" s="6" t="n"/>
      <c r="B420" s="7" t="n"/>
      <c r="C420" s="8" t="n"/>
      <c r="D420" s="6" t="n"/>
      <c r="E420" s="6" t="n"/>
      <c r="F420" s="6" t="n"/>
    </row>
    <row r="421">
      <c r="A421" s="6" t="n"/>
      <c r="B421" s="7" t="n"/>
      <c r="C421" s="8" t="n"/>
      <c r="D421" s="6" t="n"/>
      <c r="E421" s="6" t="n"/>
      <c r="F421" s="6" t="n"/>
    </row>
    <row r="422">
      <c r="A422" s="6" t="n"/>
      <c r="B422" s="7" t="n"/>
      <c r="C422" s="8" t="n"/>
      <c r="D422" s="6" t="n"/>
      <c r="E422" s="6" t="n"/>
      <c r="F422" s="6" t="n"/>
    </row>
    <row r="423">
      <c r="A423" s="6" t="n"/>
      <c r="B423" s="7" t="n"/>
      <c r="C423" s="8" t="n"/>
      <c r="D423" s="6" t="n"/>
      <c r="E423" s="6" t="n"/>
      <c r="F423" s="6" t="n"/>
    </row>
    <row r="424">
      <c r="A424" s="6" t="n"/>
      <c r="B424" s="7" t="n"/>
      <c r="C424" s="8" t="n"/>
      <c r="D424" s="6" t="n"/>
      <c r="E424" s="6" t="n"/>
      <c r="F424" s="6" t="n"/>
    </row>
    <row r="425">
      <c r="A425" s="6" t="n"/>
      <c r="B425" s="7" t="n"/>
      <c r="C425" s="8" t="n"/>
      <c r="D425" s="6" t="n"/>
      <c r="E425" s="6" t="n"/>
      <c r="F425" s="6" t="n"/>
    </row>
    <row r="426">
      <c r="A426" s="6" t="n"/>
      <c r="B426" s="7" t="n"/>
      <c r="C426" s="8" t="n"/>
      <c r="D426" s="6" t="n"/>
      <c r="E426" s="6" t="n"/>
      <c r="F426" s="6" t="n"/>
    </row>
    <row r="427">
      <c r="A427" s="6" t="n"/>
      <c r="B427" s="7" t="n"/>
      <c r="C427" s="8" t="n"/>
      <c r="D427" s="6" t="n"/>
      <c r="E427" s="6" t="n"/>
      <c r="F427" s="6" t="n"/>
    </row>
    <row r="428">
      <c r="A428" s="6" t="n"/>
      <c r="B428" s="7" t="n"/>
      <c r="C428" s="8" t="n"/>
      <c r="D428" s="6" t="n"/>
      <c r="E428" s="6" t="n"/>
      <c r="F428" s="6" t="n"/>
    </row>
    <row r="429">
      <c r="A429" s="6" t="n"/>
      <c r="B429" s="7" t="n"/>
      <c r="C429" s="8" t="n"/>
      <c r="D429" s="6" t="n"/>
      <c r="E429" s="6" t="n"/>
      <c r="F429" s="6" t="n"/>
    </row>
    <row r="430">
      <c r="A430" s="6" t="n"/>
      <c r="B430" s="7" t="n"/>
      <c r="C430" s="8" t="n"/>
      <c r="D430" s="6" t="n"/>
      <c r="E430" s="6" t="n"/>
      <c r="F430" s="6" t="n"/>
    </row>
    <row r="431">
      <c r="A431" s="6" t="n"/>
      <c r="B431" s="7" t="n"/>
      <c r="C431" s="8" t="n"/>
      <c r="D431" s="6" t="n"/>
      <c r="E431" s="6" t="n"/>
      <c r="F431" s="6" t="n"/>
    </row>
    <row r="432">
      <c r="A432" s="6" t="n"/>
      <c r="B432" s="7" t="n"/>
      <c r="C432" s="8" t="n"/>
      <c r="D432" s="6" t="n"/>
      <c r="E432" s="6" t="n"/>
      <c r="F432" s="6" t="n"/>
    </row>
    <row r="433">
      <c r="A433" s="6" t="n"/>
      <c r="B433" s="7" t="n"/>
      <c r="C433" s="8" t="n"/>
      <c r="D433" s="6" t="n"/>
      <c r="E433" s="6" t="n"/>
      <c r="F433" s="6" t="n"/>
    </row>
    <row r="434">
      <c r="A434" s="6" t="n"/>
      <c r="B434" s="7" t="n"/>
      <c r="C434" s="8" t="n"/>
      <c r="D434" s="6" t="n"/>
      <c r="E434" s="6" t="n"/>
      <c r="F434" s="6" t="n"/>
    </row>
    <row r="435">
      <c r="A435" s="6" t="n"/>
      <c r="B435" s="7" t="n"/>
      <c r="C435" s="8" t="n"/>
      <c r="D435" s="6" t="n"/>
      <c r="E435" s="6" t="n"/>
      <c r="F435" s="6" t="n"/>
    </row>
    <row r="436">
      <c r="A436" s="6" t="n"/>
      <c r="B436" s="7" t="n"/>
      <c r="C436" s="8" t="n"/>
      <c r="D436" s="6" t="n"/>
      <c r="E436" s="6" t="n"/>
      <c r="F436" s="6" t="n"/>
    </row>
    <row r="437">
      <c r="A437" s="6" t="n"/>
      <c r="B437" s="7" t="n"/>
      <c r="C437" s="8" t="n"/>
      <c r="D437" s="6" t="n"/>
      <c r="E437" s="6" t="n"/>
      <c r="F437" s="6" t="n"/>
    </row>
    <row r="438">
      <c r="A438" s="6" t="n"/>
      <c r="B438" s="7" t="n"/>
      <c r="C438" s="8" t="n"/>
      <c r="D438" s="6" t="n"/>
      <c r="E438" s="6" t="n"/>
      <c r="F438" s="6" t="n"/>
    </row>
    <row r="439">
      <c r="A439" s="6" t="n"/>
      <c r="B439" s="7" t="n"/>
      <c r="C439" s="8" t="n"/>
      <c r="D439" s="6" t="n"/>
      <c r="E439" s="6" t="n"/>
      <c r="F439" s="6" t="n"/>
    </row>
    <row r="440">
      <c r="A440" s="6" t="n"/>
      <c r="B440" s="7" t="n"/>
      <c r="C440" s="8" t="n"/>
      <c r="D440" s="6" t="n"/>
      <c r="E440" s="6" t="n"/>
      <c r="F440" s="6" t="n"/>
    </row>
    <row r="441">
      <c r="A441" s="6" t="n"/>
      <c r="B441" s="7" t="n"/>
      <c r="C441" s="8" t="n"/>
      <c r="D441" s="6" t="n"/>
      <c r="E441" s="6" t="n"/>
      <c r="F441" s="6" t="n"/>
    </row>
    <row r="442">
      <c r="A442" s="6" t="n"/>
      <c r="B442" s="7" t="n"/>
      <c r="C442" s="8" t="n"/>
      <c r="D442" s="6" t="n"/>
      <c r="E442" s="6" t="n"/>
      <c r="F442" s="6" t="n"/>
    </row>
    <row r="443">
      <c r="A443" s="6" t="n"/>
      <c r="B443" s="7" t="n"/>
      <c r="C443" s="8" t="n"/>
      <c r="D443" s="6" t="n"/>
      <c r="E443" s="6" t="n"/>
      <c r="F443" s="6" t="n"/>
    </row>
    <row r="444">
      <c r="A444" s="6" t="n"/>
      <c r="B444" s="7" t="n"/>
      <c r="C444" s="8" t="n"/>
      <c r="D444" s="6" t="n"/>
      <c r="E444" s="6" t="n"/>
      <c r="F444" s="6" t="n"/>
    </row>
    <row r="445">
      <c r="A445" s="6" t="n"/>
      <c r="B445" s="7" t="n"/>
      <c r="C445" s="8" t="n"/>
      <c r="D445" s="6" t="n"/>
      <c r="E445" s="6" t="n"/>
      <c r="F445" s="6" t="n"/>
    </row>
    <row r="446">
      <c r="A446" s="6" t="n"/>
      <c r="B446" s="7" t="n"/>
      <c r="C446" s="8" t="n"/>
      <c r="D446" s="6" t="n"/>
      <c r="E446" s="6" t="n"/>
      <c r="F446" s="6" t="n"/>
    </row>
    <row r="447">
      <c r="A447" s="6" t="n"/>
      <c r="B447" s="7" t="n"/>
      <c r="C447" s="8" t="n"/>
      <c r="D447" s="6" t="n"/>
      <c r="E447" s="6" t="n"/>
      <c r="F447" s="6" t="n"/>
    </row>
    <row r="448">
      <c r="A448" s="6" t="n"/>
      <c r="B448" s="7" t="n"/>
      <c r="C448" s="8" t="n"/>
      <c r="D448" s="6" t="n"/>
      <c r="E448" s="6" t="n"/>
      <c r="F448" s="6" t="n"/>
    </row>
    <row r="449">
      <c r="A449" s="6" t="n"/>
      <c r="B449" s="7" t="n"/>
      <c r="C449" s="8" t="n"/>
      <c r="D449" s="6" t="n"/>
      <c r="E449" s="6" t="n"/>
      <c r="F449" s="6" t="n"/>
    </row>
    <row r="450">
      <c r="A450" s="6" t="n"/>
      <c r="B450" s="7" t="n"/>
      <c r="C450" s="8" t="n"/>
      <c r="D450" s="6" t="n"/>
      <c r="E450" s="6" t="n"/>
      <c r="F450" s="6" t="n"/>
    </row>
    <row r="451">
      <c r="A451" s="6" t="n"/>
      <c r="B451" s="7" t="n"/>
      <c r="C451" s="8" t="n"/>
      <c r="D451" s="6" t="n"/>
      <c r="E451" s="6" t="n"/>
      <c r="F451" s="6" t="n"/>
    </row>
    <row r="452">
      <c r="A452" s="6" t="n"/>
      <c r="B452" s="7" t="n"/>
      <c r="C452" s="8" t="n"/>
      <c r="D452" s="6" t="n"/>
      <c r="E452" s="6" t="n"/>
      <c r="F452" s="6" t="n"/>
    </row>
    <row r="453">
      <c r="A453" s="6" t="n"/>
      <c r="B453" s="7" t="n"/>
      <c r="C453" s="8" t="n"/>
      <c r="D453" s="6" t="n"/>
      <c r="E453" s="6" t="n"/>
      <c r="F453" s="6" t="n"/>
    </row>
    <row r="454">
      <c r="A454" s="6" t="n"/>
      <c r="B454" s="7" t="n"/>
      <c r="C454" s="8" t="n"/>
      <c r="D454" s="6" t="n"/>
      <c r="E454" s="6" t="n"/>
      <c r="F454" s="6" t="n"/>
    </row>
    <row r="455">
      <c r="A455" s="6" t="n"/>
      <c r="B455" s="7" t="n"/>
      <c r="C455" s="8" t="n"/>
      <c r="D455" s="6" t="n"/>
      <c r="E455" s="6" t="n"/>
      <c r="F455" s="6" t="n"/>
    </row>
    <row r="456">
      <c r="A456" s="6" t="n"/>
      <c r="B456" s="7" t="n"/>
      <c r="C456" s="8" t="n"/>
      <c r="D456" s="6" t="n"/>
      <c r="E456" s="6" t="n"/>
      <c r="F456" s="6" t="n"/>
    </row>
    <row r="457">
      <c r="A457" s="6" t="n"/>
      <c r="B457" s="7" t="n"/>
      <c r="C457" s="8" t="n"/>
      <c r="D457" s="6" t="n"/>
      <c r="E457" s="6" t="n"/>
      <c r="F457" s="6" t="n"/>
    </row>
    <row r="458">
      <c r="A458" s="6" t="n"/>
      <c r="B458" s="7" t="n"/>
      <c r="C458" s="8" t="n"/>
      <c r="D458" s="6" t="n"/>
      <c r="E458" s="6" t="n"/>
      <c r="F458" s="6" t="n"/>
    </row>
    <row r="459">
      <c r="A459" s="6" t="n"/>
      <c r="B459" s="7" t="n"/>
      <c r="C459" s="8" t="n"/>
      <c r="D459" s="6" t="n"/>
      <c r="E459" s="6" t="n"/>
      <c r="F459" s="6" t="n"/>
    </row>
    <row r="460">
      <c r="A460" s="6" t="n"/>
      <c r="B460" s="7" t="n"/>
      <c r="C460" s="8" t="n"/>
      <c r="D460" s="6" t="n"/>
      <c r="E460" s="6" t="n"/>
      <c r="F460" s="6" t="n"/>
    </row>
    <row r="461">
      <c r="A461" s="6" t="n"/>
      <c r="B461" s="7" t="n"/>
      <c r="C461" s="8" t="n"/>
      <c r="D461" s="6" t="n"/>
      <c r="E461" s="6" t="n"/>
      <c r="F461" s="6" t="n"/>
    </row>
    <row r="462">
      <c r="A462" s="6" t="n"/>
      <c r="B462" s="7" t="n"/>
      <c r="C462" s="8" t="n"/>
      <c r="D462" s="6" t="n"/>
      <c r="E462" s="6" t="n"/>
      <c r="F462" s="6" t="n"/>
    </row>
    <row r="463">
      <c r="A463" s="6" t="n"/>
      <c r="B463" s="7" t="n"/>
      <c r="C463" s="8" t="n"/>
      <c r="D463" s="6" t="n"/>
      <c r="E463" s="6" t="n"/>
      <c r="F463" s="6" t="n"/>
    </row>
    <row r="464">
      <c r="A464" s="6" t="n"/>
      <c r="B464" s="7" t="n"/>
      <c r="C464" s="8" t="n"/>
      <c r="D464" s="6" t="n"/>
      <c r="E464" s="6" t="n"/>
      <c r="F464" s="6" t="n"/>
    </row>
    <row r="465">
      <c r="A465" s="6" t="n"/>
      <c r="B465" s="7" t="n"/>
      <c r="C465" s="8" t="n"/>
      <c r="D465" s="6" t="n"/>
      <c r="E465" s="6" t="n"/>
      <c r="F465" s="6" t="n"/>
    </row>
    <row r="466">
      <c r="A466" s="6" t="n"/>
      <c r="B466" s="7" t="n"/>
      <c r="C466" s="8" t="n"/>
      <c r="D466" s="6" t="n"/>
      <c r="E466" s="6" t="n"/>
      <c r="F466" s="6" t="n"/>
    </row>
    <row r="467">
      <c r="A467" s="6" t="n"/>
      <c r="B467" s="7" t="n"/>
      <c r="C467" s="8" t="n"/>
      <c r="D467" s="6" t="n"/>
      <c r="E467" s="6" t="n"/>
      <c r="F467" s="6" t="n"/>
    </row>
    <row r="468">
      <c r="A468" s="6" t="n"/>
      <c r="B468" s="7" t="n"/>
      <c r="C468" s="8" t="n"/>
      <c r="D468" s="6" t="n"/>
      <c r="E468" s="6" t="n"/>
      <c r="F468" s="6" t="n"/>
    </row>
    <row r="469">
      <c r="A469" s="6" t="n"/>
      <c r="B469" s="7" t="n"/>
      <c r="C469" s="8" t="n"/>
      <c r="D469" s="6" t="n"/>
      <c r="E469" s="6" t="n"/>
      <c r="F469" s="6" t="n"/>
    </row>
    <row r="470">
      <c r="A470" s="6" t="n"/>
      <c r="B470" s="7" t="n"/>
      <c r="C470" s="8" t="n"/>
      <c r="D470" s="6" t="n"/>
      <c r="E470" s="6" t="n"/>
      <c r="F470" s="6" t="n"/>
    </row>
    <row r="471">
      <c r="A471" s="6" t="n"/>
      <c r="B471" s="7" t="n"/>
      <c r="C471" s="8" t="n"/>
      <c r="D471" s="6" t="n"/>
      <c r="E471" s="6" t="n"/>
      <c r="F471" s="6" t="n"/>
    </row>
    <row r="472">
      <c r="A472" s="6" t="n"/>
      <c r="B472" s="7" t="n"/>
      <c r="C472" s="8" t="n"/>
      <c r="D472" s="6" t="n"/>
      <c r="E472" s="6" t="n"/>
      <c r="F472" s="6" t="n"/>
    </row>
    <row r="473">
      <c r="A473" s="6" t="n"/>
      <c r="B473" s="7" t="n"/>
      <c r="C473" s="8" t="n"/>
      <c r="D473" s="6" t="n"/>
      <c r="E473" s="6" t="n"/>
      <c r="F473" s="6" t="n"/>
    </row>
    <row r="474">
      <c r="A474" s="6" t="n"/>
      <c r="B474" s="7" t="n"/>
      <c r="C474" s="8" t="n"/>
      <c r="D474" s="6" t="n"/>
      <c r="E474" s="6" t="n"/>
      <c r="F474" s="6" t="n"/>
    </row>
    <row r="475">
      <c r="A475" s="6" t="n"/>
      <c r="B475" s="7" t="n"/>
      <c r="C475" s="8" t="n"/>
      <c r="D475" s="6" t="n"/>
      <c r="E475" s="6" t="n"/>
      <c r="F475" s="6" t="n"/>
    </row>
    <row r="476">
      <c r="A476" s="6" t="n"/>
      <c r="B476" s="7" t="n"/>
      <c r="C476" s="8" t="n"/>
      <c r="D476" s="6" t="n"/>
      <c r="E476" s="6" t="n"/>
      <c r="F476" s="6" t="n"/>
    </row>
    <row r="477">
      <c r="A477" s="6" t="n"/>
      <c r="B477" s="7" t="n"/>
      <c r="C477" s="8" t="n"/>
      <c r="D477" s="6" t="n"/>
      <c r="E477" s="6" t="n"/>
      <c r="F477" s="6" t="n"/>
    </row>
    <row r="478">
      <c r="A478" s="6" t="n"/>
      <c r="B478" s="7" t="n"/>
      <c r="C478" s="8" t="n"/>
      <c r="D478" s="6" t="n"/>
      <c r="E478" s="6" t="n"/>
      <c r="F478" s="6" t="n"/>
    </row>
    <row r="479">
      <c r="A479" s="6" t="n"/>
      <c r="B479" s="7" t="n"/>
      <c r="C479" s="8" t="n"/>
      <c r="D479" s="6" t="n"/>
      <c r="E479" s="6" t="n"/>
      <c r="F479" s="6" t="n"/>
    </row>
    <row r="480">
      <c r="A480" s="6" t="n"/>
      <c r="B480" s="7" t="n"/>
      <c r="C480" s="8" t="n"/>
      <c r="D480" s="6" t="n"/>
      <c r="E480" s="6" t="n"/>
      <c r="F480" s="6" t="n"/>
    </row>
    <row r="481">
      <c r="A481" s="6" t="n"/>
      <c r="B481" s="7" t="n"/>
      <c r="C481" s="8" t="n"/>
      <c r="D481" s="6" t="n"/>
      <c r="E481" s="6" t="n"/>
      <c r="F481" s="6" t="n"/>
    </row>
    <row r="482">
      <c r="A482" s="6" t="n"/>
      <c r="B482" s="7" t="n"/>
      <c r="C482" s="8" t="n"/>
      <c r="D482" s="6" t="n"/>
      <c r="E482" s="6" t="n"/>
      <c r="F482" s="6" t="n"/>
    </row>
    <row r="483">
      <c r="A483" s="6" t="n"/>
      <c r="B483" s="7" t="n"/>
      <c r="C483" s="8" t="n"/>
      <c r="D483" s="6" t="n"/>
      <c r="E483" s="6" t="n"/>
      <c r="F483" s="6" t="n"/>
    </row>
    <row r="484">
      <c r="A484" s="6" t="n"/>
      <c r="B484" s="7" t="n"/>
      <c r="C484" s="8" t="n"/>
      <c r="D484" s="6" t="n"/>
      <c r="E484" s="6" t="n"/>
      <c r="F484" s="6" t="n"/>
    </row>
    <row r="485">
      <c r="A485" s="6" t="n"/>
      <c r="B485" s="7" t="n"/>
      <c r="C485" s="8" t="n"/>
      <c r="D485" s="6" t="n"/>
      <c r="E485" s="6" t="n"/>
      <c r="F485" s="6" t="n"/>
    </row>
    <row r="486">
      <c r="A486" s="6" t="n"/>
      <c r="B486" s="7" t="n"/>
      <c r="C486" s="8" t="n"/>
      <c r="D486" s="6" t="n"/>
      <c r="E486" s="6" t="n"/>
      <c r="F486" s="6" t="n"/>
    </row>
    <row r="487">
      <c r="A487" s="6" t="n"/>
      <c r="B487" s="7" t="n"/>
      <c r="C487" s="8" t="n"/>
      <c r="D487" s="6" t="n"/>
      <c r="E487" s="6" t="n"/>
      <c r="F487" s="6" t="n"/>
    </row>
    <row r="488">
      <c r="A488" s="6" t="n"/>
      <c r="B488" s="7" t="n"/>
      <c r="C488" s="8" t="n"/>
      <c r="D488" s="6" t="n"/>
      <c r="E488" s="6" t="n"/>
      <c r="F488" s="6" t="n"/>
    </row>
    <row r="489">
      <c r="A489" s="6" t="n"/>
      <c r="B489" s="7" t="n"/>
      <c r="C489" s="8" t="n"/>
      <c r="D489" s="6" t="n"/>
      <c r="E489" s="6" t="n"/>
      <c r="F489" s="6" t="n"/>
    </row>
    <row r="490">
      <c r="A490" s="6" t="n"/>
      <c r="B490" s="7" t="n"/>
      <c r="C490" s="8" t="n"/>
      <c r="D490" s="6" t="n"/>
      <c r="E490" s="6" t="n"/>
      <c r="F490" s="6" t="n"/>
    </row>
    <row r="491">
      <c r="A491" s="6" t="n"/>
      <c r="B491" s="7" t="n"/>
      <c r="C491" s="8" t="n"/>
      <c r="D491" s="6" t="n"/>
      <c r="E491" s="6" t="n"/>
      <c r="F491" s="6" t="n"/>
    </row>
    <row r="492">
      <c r="A492" s="6" t="n"/>
      <c r="B492" s="7" t="n"/>
      <c r="C492" s="8" t="n"/>
      <c r="D492" s="6" t="n"/>
      <c r="E492" s="6" t="n"/>
      <c r="F492" s="6" t="n"/>
    </row>
    <row r="493">
      <c r="A493" s="6" t="n"/>
      <c r="B493" s="7" t="n"/>
      <c r="C493" s="8" t="n"/>
      <c r="D493" s="6" t="n"/>
      <c r="E493" s="6" t="n"/>
      <c r="F493" s="6" t="n"/>
    </row>
    <row r="494">
      <c r="A494" s="6" t="n"/>
      <c r="B494" s="7" t="n"/>
      <c r="C494" s="8" t="n"/>
      <c r="D494" s="6" t="n"/>
      <c r="E494" s="6" t="n"/>
      <c r="F494" s="6" t="n"/>
    </row>
    <row r="495">
      <c r="A495" s="6" t="n"/>
      <c r="B495" s="7" t="n"/>
      <c r="C495" s="8" t="n"/>
      <c r="D495" s="6" t="n"/>
      <c r="E495" s="6" t="n"/>
      <c r="F495" s="6" t="n"/>
    </row>
    <row r="496">
      <c r="A496" s="6" t="n"/>
      <c r="B496" s="7" t="n"/>
      <c r="C496" s="8" t="n"/>
      <c r="D496" s="6" t="n"/>
      <c r="E496" s="6" t="n"/>
      <c r="F496" s="6" t="n"/>
    </row>
    <row r="497">
      <c r="A497" s="6" t="n"/>
      <c r="B497" s="7" t="n"/>
      <c r="C497" s="8" t="n"/>
      <c r="D497" s="6" t="n"/>
      <c r="E497" s="6" t="n"/>
      <c r="F497" s="6" t="n"/>
    </row>
    <row r="498">
      <c r="A498" s="6" t="n"/>
      <c r="B498" s="7" t="n"/>
      <c r="C498" s="8" t="n"/>
      <c r="D498" s="6" t="n"/>
      <c r="E498" s="6" t="n"/>
      <c r="F498" s="6" t="n"/>
    </row>
    <row r="499">
      <c r="A499" s="6" t="n"/>
      <c r="B499" s="7" t="n"/>
      <c r="C499" s="8" t="n"/>
      <c r="D499" s="6" t="n"/>
      <c r="E499" s="6" t="n"/>
      <c r="F499" s="6" t="n"/>
    </row>
    <row r="500">
      <c r="A500" s="6" t="n"/>
      <c r="B500" s="7" t="n"/>
      <c r="C500" s="8" t="n"/>
      <c r="D500" s="6" t="n"/>
      <c r="E500" s="6" t="n"/>
      <c r="F500" s="6" t="n"/>
    </row>
    <row r="501">
      <c r="A501" s="6" t="n"/>
      <c r="B501" s="7" t="n"/>
      <c r="C501" s="8" t="n"/>
      <c r="D501" s="6" t="n"/>
      <c r="E501" s="6" t="n"/>
      <c r="F501" s="6" t="n"/>
    </row>
    <row r="502">
      <c r="A502" s="6" t="n"/>
      <c r="B502" s="7" t="n"/>
      <c r="C502" s="8" t="n"/>
      <c r="D502" s="6" t="n"/>
      <c r="E502" s="6" t="n"/>
      <c r="F502" s="6" t="n"/>
    </row>
    <row r="503">
      <c r="A503" s="6" t="n"/>
      <c r="B503" s="7" t="n"/>
      <c r="C503" s="8" t="n"/>
      <c r="D503" s="6" t="n"/>
      <c r="E503" s="6" t="n"/>
      <c r="F503" s="6" t="n"/>
    </row>
    <row r="504">
      <c r="A504" s="6" t="n"/>
      <c r="B504" s="7" t="n"/>
      <c r="C504" s="8" t="n"/>
      <c r="D504" s="6" t="n"/>
      <c r="E504" s="6" t="n"/>
      <c r="F504" s="6" t="n"/>
    </row>
    <row r="505">
      <c r="A505" s="6" t="n"/>
      <c r="B505" s="7" t="n"/>
      <c r="C505" s="8" t="n"/>
      <c r="D505" s="6" t="n"/>
      <c r="E505" s="6" t="n"/>
      <c r="F505" s="6" t="n"/>
    </row>
    <row r="506">
      <c r="A506" s="6" t="n"/>
      <c r="B506" s="7" t="n"/>
      <c r="C506" s="8" t="n"/>
      <c r="D506" s="6" t="n"/>
      <c r="E506" s="6" t="n"/>
      <c r="F506" s="6" t="n"/>
    </row>
    <row r="507">
      <c r="A507" s="6" t="n"/>
      <c r="B507" s="7" t="n"/>
      <c r="C507" s="8" t="n"/>
      <c r="D507" s="6" t="n"/>
      <c r="E507" s="6" t="n"/>
      <c r="F507" s="6" t="n"/>
    </row>
    <row r="508">
      <c r="A508" s="6" t="n"/>
      <c r="B508" s="7" t="n"/>
      <c r="C508" s="8" t="n"/>
      <c r="D508" s="6" t="n"/>
      <c r="E508" s="6" t="n"/>
      <c r="F508" s="6" t="n"/>
    </row>
    <row r="509">
      <c r="A509" s="6" t="n"/>
      <c r="B509" s="7" t="n"/>
      <c r="C509" s="8" t="n"/>
      <c r="D509" s="6" t="n"/>
      <c r="E509" s="6" t="n"/>
      <c r="F509" s="6" t="n"/>
    </row>
    <row r="510">
      <c r="A510" s="6" t="n"/>
      <c r="B510" s="7" t="n"/>
      <c r="C510" s="8" t="n"/>
      <c r="D510" s="6" t="n"/>
      <c r="E510" s="6" t="n"/>
      <c r="F510" s="6" t="n"/>
    </row>
    <row r="511">
      <c r="A511" s="6" t="n"/>
      <c r="B511" s="7" t="n"/>
      <c r="C511" s="8" t="n"/>
      <c r="D511" s="6" t="n"/>
      <c r="E511" s="6" t="n"/>
      <c r="F511" s="6" t="n"/>
    </row>
    <row r="512">
      <c r="A512" s="6" t="n"/>
      <c r="B512" s="7" t="n"/>
      <c r="C512" s="8" t="n"/>
      <c r="D512" s="6" t="n"/>
      <c r="E512" s="6" t="n"/>
      <c r="F512" s="6" t="n"/>
    </row>
    <row r="513">
      <c r="A513" s="6" t="n"/>
      <c r="B513" s="7" t="n"/>
      <c r="C513" s="8" t="n"/>
      <c r="D513" s="6" t="n"/>
      <c r="E513" s="6" t="n"/>
      <c r="F513" s="6" t="n"/>
    </row>
    <row r="514">
      <c r="A514" s="6" t="n"/>
      <c r="B514" s="7" t="n"/>
      <c r="C514" s="8" t="n"/>
      <c r="D514" s="6" t="n"/>
      <c r="E514" s="6" t="n"/>
      <c r="F514" s="6" t="n"/>
    </row>
    <row r="515">
      <c r="A515" s="6" t="n"/>
      <c r="B515" s="7" t="n"/>
      <c r="C515" s="8" t="n"/>
      <c r="D515" s="6" t="n"/>
      <c r="E515" s="6" t="n"/>
      <c r="F515" s="6" t="n"/>
    </row>
    <row r="516">
      <c r="A516" s="6" t="n"/>
      <c r="B516" s="7" t="n"/>
      <c r="C516" s="8" t="n"/>
      <c r="D516" s="6" t="n"/>
      <c r="E516" s="6" t="n"/>
      <c r="F516" s="6" t="n"/>
    </row>
    <row r="517">
      <c r="A517" s="6" t="n"/>
      <c r="B517" s="7" t="n"/>
      <c r="C517" s="8" t="n"/>
      <c r="D517" s="6" t="n"/>
      <c r="E517" s="6" t="n"/>
      <c r="F517" s="6" t="n"/>
    </row>
    <row r="518">
      <c r="A518" s="6" t="n"/>
      <c r="B518" s="7" t="n"/>
      <c r="C518" s="8" t="n"/>
      <c r="D518" s="6" t="n"/>
      <c r="E518" s="6" t="n"/>
      <c r="F518" s="6" t="n"/>
    </row>
    <row r="519">
      <c r="A519" s="6" t="n"/>
      <c r="B519" s="7" t="n"/>
      <c r="C519" s="8" t="n"/>
      <c r="D519" s="6" t="n"/>
      <c r="E519" s="6" t="n"/>
      <c r="F519" s="6" t="n"/>
    </row>
    <row r="520">
      <c r="A520" s="6" t="n"/>
      <c r="B520" s="7" t="n"/>
      <c r="C520" s="8" t="n"/>
      <c r="D520" s="6" t="n"/>
      <c r="E520" s="6" t="n"/>
      <c r="F520" s="6" t="n"/>
    </row>
    <row r="521">
      <c r="A521" s="6" t="n"/>
      <c r="B521" s="7" t="n"/>
      <c r="C521" s="8" t="n"/>
      <c r="D521" s="6" t="n"/>
      <c r="E521" s="6" t="n"/>
      <c r="F521" s="6" t="n"/>
    </row>
    <row r="522">
      <c r="A522" s="6" t="n"/>
      <c r="B522" s="7" t="n"/>
      <c r="C522" s="8" t="n"/>
      <c r="D522" s="6" t="n"/>
      <c r="E522" s="6" t="n"/>
      <c r="F522" s="6" t="n"/>
    </row>
    <row r="523">
      <c r="A523" s="6" t="n"/>
      <c r="B523" s="7" t="n"/>
      <c r="C523" s="8" t="n"/>
      <c r="D523" s="6" t="n"/>
      <c r="E523" s="6" t="n"/>
      <c r="F523" s="6" t="n"/>
    </row>
    <row r="524">
      <c r="A524" s="6" t="n"/>
      <c r="B524" s="7" t="n"/>
      <c r="C524" s="8" t="n"/>
      <c r="D524" s="6" t="n"/>
      <c r="E524" s="6" t="n"/>
      <c r="F524" s="6" t="n"/>
    </row>
    <row r="525">
      <c r="A525" s="6" t="n"/>
      <c r="B525" s="7" t="n"/>
      <c r="C525" s="8" t="n"/>
      <c r="D525" s="6" t="n"/>
      <c r="E525" s="6" t="n"/>
      <c r="F525" s="6" t="n"/>
    </row>
    <row r="526">
      <c r="A526" s="6" t="n"/>
      <c r="B526" s="7" t="n"/>
      <c r="C526" s="8" t="n"/>
      <c r="D526" s="6" t="n"/>
      <c r="E526" s="6" t="n"/>
      <c r="F526" s="6" t="n"/>
    </row>
    <row r="527">
      <c r="A527" s="6" t="n"/>
      <c r="B527" s="7" t="n"/>
      <c r="C527" s="8" t="n"/>
      <c r="D527" s="6" t="n"/>
      <c r="E527" s="6" t="n"/>
      <c r="F527" s="6" t="n"/>
    </row>
    <row r="528">
      <c r="A528" s="6" t="n"/>
      <c r="B528" s="7" t="n"/>
      <c r="C528" s="8" t="n"/>
      <c r="D528" s="6" t="n"/>
      <c r="E528" s="6" t="n"/>
      <c r="F528" s="6" t="n"/>
    </row>
    <row r="529">
      <c r="A529" s="6" t="n"/>
      <c r="B529" s="7" t="n"/>
      <c r="C529" s="8" t="n"/>
      <c r="D529" s="6" t="n"/>
      <c r="E529" s="6" t="n"/>
      <c r="F529" s="6" t="n"/>
    </row>
    <row r="530">
      <c r="A530" s="6" t="n"/>
      <c r="B530" s="7" t="n"/>
      <c r="C530" s="8" t="n"/>
      <c r="D530" s="6" t="n"/>
      <c r="E530" s="6" t="n"/>
      <c r="F530" s="6" t="n"/>
    </row>
    <row r="531">
      <c r="A531" s="6" t="n"/>
      <c r="B531" s="7" t="n"/>
      <c r="C531" s="8" t="n"/>
      <c r="D531" s="6" t="n"/>
      <c r="E531" s="6" t="n"/>
      <c r="F531" s="6" t="n"/>
    </row>
    <row r="532">
      <c r="A532" s="6" t="n"/>
      <c r="B532" s="7" t="n"/>
      <c r="C532" s="8" t="n"/>
      <c r="D532" s="6" t="n"/>
      <c r="E532" s="6" t="n"/>
      <c r="F532" s="6" t="n"/>
    </row>
    <row r="533">
      <c r="A533" s="6" t="n"/>
      <c r="B533" s="7" t="n"/>
      <c r="C533" s="8" t="n"/>
      <c r="D533" s="6" t="n"/>
      <c r="E533" s="6" t="n"/>
      <c r="F533" s="6" t="n"/>
    </row>
    <row r="534">
      <c r="A534" s="6" t="n"/>
      <c r="B534" s="7" t="n"/>
      <c r="C534" s="8" t="n"/>
      <c r="D534" s="6" t="n"/>
      <c r="E534" s="6" t="n"/>
      <c r="F534" s="6" t="n"/>
    </row>
    <row r="535">
      <c r="A535" s="6" t="n"/>
      <c r="B535" s="7" t="n"/>
      <c r="C535" s="8" t="n"/>
      <c r="D535" s="6" t="n"/>
      <c r="E535" s="6" t="n"/>
      <c r="F535" s="6" t="n"/>
    </row>
    <row r="536">
      <c r="A536" s="6" t="n"/>
      <c r="B536" s="7" t="n"/>
      <c r="C536" s="8" t="n"/>
      <c r="D536" s="6" t="n"/>
      <c r="E536" s="6" t="n"/>
      <c r="F536" s="6" t="n"/>
    </row>
    <row r="537">
      <c r="A537" s="6" t="n"/>
      <c r="B537" s="7" t="n"/>
      <c r="C537" s="8" t="n"/>
      <c r="D537" s="6" t="n"/>
      <c r="E537" s="6" t="n"/>
      <c r="F537" s="6" t="n"/>
    </row>
    <row r="538">
      <c r="A538" s="6" t="n"/>
      <c r="B538" s="7" t="n"/>
      <c r="C538" s="8" t="n"/>
      <c r="D538" s="6" t="n"/>
      <c r="E538" s="6" t="n"/>
      <c r="F538" s="6" t="n"/>
    </row>
    <row r="539">
      <c r="A539" s="6" t="n"/>
      <c r="B539" s="7" t="n"/>
      <c r="C539" s="8" t="n"/>
      <c r="D539" s="6" t="n"/>
      <c r="E539" s="6" t="n"/>
      <c r="F539" s="6" t="n"/>
    </row>
    <row r="540">
      <c r="A540" s="6" t="n"/>
      <c r="B540" s="7" t="n"/>
      <c r="C540" s="8" t="n"/>
      <c r="D540" s="6" t="n"/>
      <c r="E540" s="6" t="n"/>
      <c r="F540" s="6" t="n"/>
    </row>
    <row r="541">
      <c r="A541" s="6" t="n"/>
      <c r="B541" s="7" t="n"/>
      <c r="C541" s="8" t="n"/>
      <c r="D541" s="6" t="n"/>
      <c r="E541" s="6" t="n"/>
      <c r="F541" s="6" t="n"/>
    </row>
    <row r="542">
      <c r="A542" s="6" t="n"/>
      <c r="B542" s="7" t="n"/>
      <c r="C542" s="8" t="n"/>
      <c r="D542" s="6" t="n"/>
      <c r="E542" s="6" t="n"/>
      <c r="F542" s="6" t="n"/>
    </row>
    <row r="543">
      <c r="A543" s="6" t="n"/>
      <c r="B543" s="7" t="n"/>
      <c r="C543" s="8" t="n"/>
      <c r="D543" s="6" t="n"/>
      <c r="E543" s="6" t="n"/>
      <c r="F543" s="6" t="n"/>
    </row>
    <row r="544">
      <c r="A544" s="6" t="n"/>
      <c r="B544" s="7" t="n"/>
      <c r="C544" s="8" t="n"/>
      <c r="D544" s="6" t="n"/>
      <c r="E544" s="6" t="n"/>
      <c r="F544" s="6" t="n"/>
    </row>
    <row r="545">
      <c r="A545" s="6" t="n"/>
      <c r="B545" s="7" t="n"/>
      <c r="C545" s="8" t="n"/>
      <c r="D545" s="6" t="n"/>
      <c r="E545" s="6" t="n"/>
      <c r="F545" s="6" t="n"/>
    </row>
    <row r="546">
      <c r="A546" s="6" t="n"/>
      <c r="B546" s="7" t="n"/>
      <c r="C546" s="8" t="n"/>
      <c r="D546" s="6" t="n"/>
      <c r="E546" s="6" t="n"/>
      <c r="F546" s="6" t="n"/>
    </row>
    <row r="547">
      <c r="A547" s="6" t="n"/>
      <c r="B547" s="7" t="n"/>
      <c r="C547" s="8" t="n"/>
      <c r="D547" s="6" t="n"/>
      <c r="E547" s="6" t="n"/>
      <c r="F547" s="6" t="n"/>
    </row>
    <row r="548">
      <c r="A548" s="6" t="n"/>
      <c r="B548" s="7" t="n"/>
      <c r="C548" s="8" t="n"/>
      <c r="D548" s="6" t="n"/>
      <c r="E548" s="6" t="n"/>
      <c r="F548" s="6" t="n"/>
    </row>
    <row r="549">
      <c r="A549" s="6" t="n"/>
      <c r="B549" s="7" t="n"/>
      <c r="C549" s="8" t="n"/>
      <c r="D549" s="6" t="n"/>
      <c r="E549" s="6" t="n"/>
      <c r="F549" s="6" t="n"/>
    </row>
    <row r="550">
      <c r="A550" s="6" t="n"/>
      <c r="B550" s="7" t="n"/>
      <c r="C550" s="8" t="n"/>
      <c r="D550" s="6" t="n"/>
      <c r="E550" s="6" t="n"/>
      <c r="F550" s="6" t="n"/>
    </row>
    <row r="551">
      <c r="A551" s="6" t="n"/>
      <c r="B551" s="7" t="n"/>
      <c r="C551" s="8" t="n"/>
      <c r="D551" s="6" t="n"/>
      <c r="E551" s="6" t="n"/>
      <c r="F551" s="6" t="n"/>
    </row>
    <row r="552">
      <c r="A552" s="6" t="n"/>
      <c r="B552" s="7" t="n"/>
      <c r="C552" s="8" t="n"/>
      <c r="D552" s="6" t="n"/>
      <c r="E552" s="6" t="n"/>
      <c r="F552" s="6" t="n"/>
    </row>
    <row r="553">
      <c r="A553" s="6" t="n"/>
      <c r="B553" s="7" t="n"/>
      <c r="C553" s="8" t="n"/>
      <c r="D553" s="6" t="n"/>
      <c r="E553" s="6" t="n"/>
      <c r="F553" s="6" t="n"/>
    </row>
    <row r="554">
      <c r="A554" s="6" t="n"/>
      <c r="B554" s="7" t="n"/>
      <c r="C554" s="8" t="n"/>
      <c r="D554" s="6" t="n"/>
      <c r="E554" s="6" t="n"/>
      <c r="F554" s="6" t="n"/>
    </row>
    <row r="555">
      <c r="A555" s="6" t="n"/>
      <c r="B555" s="7" t="n"/>
      <c r="C555" s="8" t="n"/>
      <c r="D555" s="6" t="n"/>
      <c r="E555" s="6" t="n"/>
      <c r="F555" s="6" t="n"/>
    </row>
    <row r="556">
      <c r="A556" s="6" t="n"/>
      <c r="B556" s="7" t="n"/>
      <c r="C556" s="8" t="n"/>
      <c r="D556" s="6" t="n"/>
      <c r="E556" s="6" t="n"/>
      <c r="F556" s="6" t="n"/>
    </row>
    <row r="557">
      <c r="A557" s="6" t="n"/>
      <c r="B557" s="7" t="n"/>
      <c r="C557" s="8" t="n"/>
      <c r="D557" s="6" t="n"/>
      <c r="E557" s="6" t="n"/>
      <c r="F557" s="6" t="n"/>
    </row>
    <row r="558">
      <c r="A558" s="6" t="n"/>
      <c r="B558" s="7" t="n"/>
      <c r="C558" s="8" t="n"/>
      <c r="D558" s="6" t="n"/>
      <c r="E558" s="6" t="n"/>
      <c r="F558" s="6" t="n"/>
    </row>
    <row r="559">
      <c r="A559" s="6" t="n"/>
      <c r="B559" s="7" t="n"/>
      <c r="C559" s="8" t="n"/>
      <c r="D559" s="6" t="n"/>
      <c r="E559" s="6" t="n"/>
      <c r="F559" s="6" t="n"/>
    </row>
    <row r="560">
      <c r="A560" s="6" t="n"/>
      <c r="B560" s="7" t="n"/>
      <c r="C560" s="8" t="n"/>
      <c r="D560" s="6" t="n"/>
      <c r="E560" s="6" t="n"/>
      <c r="F560" s="6" t="n"/>
    </row>
    <row r="561">
      <c r="A561" s="6" t="n"/>
      <c r="B561" s="7" t="n"/>
      <c r="C561" s="8" t="n"/>
      <c r="D561" s="6" t="n"/>
      <c r="E561" s="6" t="n"/>
      <c r="F561" s="6" t="n"/>
    </row>
    <row r="562">
      <c r="A562" s="6" t="n"/>
      <c r="B562" s="7" t="n"/>
      <c r="C562" s="8" t="n"/>
      <c r="D562" s="6" t="n"/>
      <c r="E562" s="6" t="n"/>
      <c r="F562" s="6" t="n"/>
    </row>
    <row r="563">
      <c r="A563" s="6" t="n"/>
      <c r="B563" s="7" t="n"/>
      <c r="C563" s="8" t="n"/>
      <c r="D563" s="6" t="n"/>
      <c r="E563" s="6" t="n"/>
      <c r="F563" s="6" t="n"/>
    </row>
    <row r="564">
      <c r="A564" s="6" t="n"/>
      <c r="B564" s="7" t="n"/>
      <c r="C564" s="8" t="n"/>
      <c r="D564" s="6" t="n"/>
      <c r="E564" s="6" t="n"/>
      <c r="F564" s="6" t="n"/>
    </row>
    <row r="565">
      <c r="A565" s="6" t="n"/>
      <c r="B565" s="7" t="n"/>
      <c r="C565" s="8" t="n"/>
      <c r="D565" s="6" t="n"/>
      <c r="E565" s="6" t="n"/>
      <c r="F565" s="6" t="n"/>
    </row>
    <row r="566">
      <c r="A566" s="6" t="n"/>
      <c r="B566" s="7" t="n"/>
      <c r="C566" s="8" t="n"/>
      <c r="D566" s="6" t="n"/>
      <c r="E566" s="6" t="n"/>
      <c r="F566" s="6" t="n"/>
    </row>
    <row r="567">
      <c r="A567" s="6" t="n"/>
      <c r="B567" s="7" t="n"/>
      <c r="C567" s="8" t="n"/>
      <c r="D567" s="6" t="n"/>
      <c r="E567" s="6" t="n"/>
      <c r="F567" s="6" t="n"/>
    </row>
    <row r="568">
      <c r="A568" s="6" t="n"/>
      <c r="B568" s="7" t="n"/>
      <c r="C568" s="8" t="n"/>
      <c r="D568" s="6" t="n"/>
      <c r="E568" s="6" t="n"/>
      <c r="F568" s="6" t="n"/>
    </row>
    <row r="569">
      <c r="A569" s="6" t="n"/>
      <c r="B569" s="7" t="n"/>
      <c r="C569" s="8" t="n"/>
      <c r="D569" s="6" t="n"/>
      <c r="E569" s="6" t="n"/>
      <c r="F569" s="6" t="n"/>
    </row>
    <row r="570">
      <c r="A570" s="6" t="n"/>
      <c r="B570" s="7" t="n"/>
      <c r="C570" s="8" t="n"/>
      <c r="D570" s="6" t="n"/>
      <c r="E570" s="6" t="n"/>
      <c r="F570" s="6" t="n"/>
    </row>
    <row r="571">
      <c r="A571" s="6" t="n"/>
      <c r="B571" s="7" t="n"/>
      <c r="C571" s="8" t="n"/>
      <c r="D571" s="6" t="n"/>
      <c r="E571" s="6" t="n"/>
      <c r="F571" s="6" t="n"/>
    </row>
    <row r="572">
      <c r="A572" s="6" t="n"/>
      <c r="B572" s="7" t="n"/>
      <c r="C572" s="8" t="n"/>
      <c r="D572" s="6" t="n"/>
      <c r="E572" s="6" t="n"/>
      <c r="F572" s="6" t="n"/>
    </row>
    <row r="573">
      <c r="A573" s="6" t="n"/>
      <c r="B573" s="7" t="n"/>
      <c r="C573" s="8" t="n"/>
      <c r="D573" s="6" t="n"/>
      <c r="E573" s="6" t="n"/>
      <c r="F573" s="6" t="n"/>
    </row>
    <row r="574">
      <c r="A574" s="6" t="n"/>
      <c r="B574" s="7" t="n"/>
      <c r="C574" s="8" t="n"/>
      <c r="D574" s="6" t="n"/>
      <c r="E574" s="6" t="n"/>
      <c r="F574" s="6" t="n"/>
    </row>
    <row r="575">
      <c r="A575" s="6" t="n"/>
      <c r="B575" s="7" t="n"/>
      <c r="C575" s="8" t="n"/>
      <c r="D575" s="6" t="n"/>
      <c r="E575" s="6" t="n"/>
      <c r="F575" s="6" t="n"/>
    </row>
    <row r="576">
      <c r="A576" s="6" t="n"/>
      <c r="B576" s="7" t="n"/>
      <c r="C576" s="8" t="n"/>
      <c r="D576" s="6" t="n"/>
      <c r="E576" s="6" t="n"/>
      <c r="F576" s="6" t="n"/>
    </row>
    <row r="577">
      <c r="A577" s="6" t="n"/>
      <c r="B577" s="7" t="n"/>
      <c r="C577" s="8" t="n"/>
      <c r="D577" s="6" t="n"/>
      <c r="E577" s="6" t="n"/>
      <c r="F577" s="6" t="n"/>
    </row>
    <row r="578">
      <c r="A578" s="6" t="n"/>
      <c r="B578" s="7" t="n"/>
      <c r="C578" s="8" t="n"/>
      <c r="D578" s="6" t="n"/>
      <c r="E578" s="6" t="n"/>
      <c r="F578" s="6" t="n"/>
    </row>
    <row r="579">
      <c r="A579" s="6" t="n"/>
      <c r="B579" s="7" t="n"/>
      <c r="C579" s="8" t="n"/>
      <c r="D579" s="6" t="n"/>
      <c r="E579" s="6" t="n"/>
      <c r="F579" s="6" t="n"/>
    </row>
    <row r="580">
      <c r="A580" s="6" t="n"/>
      <c r="B580" s="7" t="n"/>
      <c r="C580" s="8" t="n"/>
      <c r="D580" s="6" t="n"/>
      <c r="E580" s="6" t="n"/>
      <c r="F580" s="6" t="n"/>
    </row>
    <row r="581">
      <c r="A581" s="6" t="n"/>
      <c r="B581" s="7" t="n"/>
      <c r="C581" s="8" t="n"/>
      <c r="D581" s="6" t="n"/>
      <c r="E581" s="6" t="n"/>
      <c r="F581" s="6" t="n"/>
    </row>
    <row r="582">
      <c r="A582" s="6" t="n"/>
      <c r="B582" s="7" t="n"/>
      <c r="C582" s="8" t="n"/>
      <c r="D582" s="6" t="n"/>
      <c r="E582" s="6" t="n"/>
      <c r="F582" s="6" t="n"/>
    </row>
    <row r="583">
      <c r="A583" s="6" t="n"/>
      <c r="B583" s="7" t="n"/>
      <c r="C583" s="8" t="n"/>
      <c r="D583" s="6" t="n"/>
      <c r="E583" s="6" t="n"/>
      <c r="F583" s="6" t="n"/>
    </row>
    <row r="584">
      <c r="A584" s="6" t="n"/>
      <c r="B584" s="7" t="n"/>
      <c r="C584" s="8" t="n"/>
      <c r="D584" s="6" t="n"/>
      <c r="E584" s="6" t="n"/>
      <c r="F584" s="6" t="n"/>
    </row>
    <row r="585">
      <c r="A585" s="6" t="n"/>
      <c r="B585" s="7" t="n"/>
      <c r="C585" s="8" t="n"/>
      <c r="D585" s="6" t="n"/>
      <c r="E585" s="6" t="n"/>
      <c r="F585" s="6" t="n"/>
    </row>
    <row r="586">
      <c r="A586" s="6" t="n"/>
      <c r="B586" s="7" t="n"/>
      <c r="C586" s="8" t="n"/>
      <c r="D586" s="6" t="n"/>
      <c r="E586" s="6" t="n"/>
      <c r="F586" s="6" t="n"/>
    </row>
    <row r="587">
      <c r="A587" s="6" t="n"/>
      <c r="B587" s="7" t="n"/>
      <c r="C587" s="8" t="n"/>
      <c r="D587" s="6" t="n"/>
      <c r="E587" s="6" t="n"/>
      <c r="F587" s="6" t="n"/>
    </row>
    <row r="588">
      <c r="A588" s="6" t="n"/>
      <c r="B588" s="7" t="n"/>
      <c r="C588" s="8" t="n"/>
      <c r="D588" s="6" t="n"/>
      <c r="E588" s="6" t="n"/>
      <c r="F588" s="6" t="n"/>
    </row>
    <row r="589">
      <c r="A589" s="6" t="n"/>
      <c r="B589" s="7" t="n"/>
      <c r="C589" s="8" t="n"/>
      <c r="D589" s="6" t="n"/>
      <c r="E589" s="6" t="n"/>
      <c r="F589" s="6" t="n"/>
    </row>
    <row r="590">
      <c r="A590" s="6" t="n"/>
      <c r="B590" s="7" t="n"/>
      <c r="C590" s="8" t="n"/>
      <c r="D590" s="6" t="n"/>
      <c r="E590" s="6" t="n"/>
      <c r="F590" s="6" t="n"/>
    </row>
    <row r="591">
      <c r="A591" s="6" t="n"/>
      <c r="B591" s="7" t="n"/>
      <c r="C591" s="8" t="n"/>
      <c r="D591" s="6" t="n"/>
      <c r="E591" s="6" t="n"/>
      <c r="F591" s="6" t="n"/>
    </row>
    <row r="592">
      <c r="A592" s="6" t="n"/>
      <c r="B592" s="7" t="n"/>
      <c r="C592" s="8" t="n"/>
      <c r="D592" s="6" t="n"/>
      <c r="E592" s="6" t="n"/>
      <c r="F592" s="6" t="n"/>
    </row>
    <row r="593">
      <c r="A593" s="6" t="n"/>
      <c r="B593" s="7" t="n"/>
      <c r="C593" s="8" t="n"/>
      <c r="D593" s="6" t="n"/>
      <c r="E593" s="6" t="n"/>
      <c r="F593" s="6" t="n"/>
    </row>
    <row r="594">
      <c r="A594" s="6" t="n"/>
      <c r="B594" s="7" t="n"/>
      <c r="C594" s="8" t="n"/>
      <c r="D594" s="6" t="n"/>
      <c r="E594" s="6" t="n"/>
      <c r="F594" s="6" t="n"/>
    </row>
    <row r="595">
      <c r="A595" s="6" t="n"/>
      <c r="B595" s="7" t="n"/>
      <c r="C595" s="8" t="n"/>
      <c r="D595" s="6" t="n"/>
      <c r="E595" s="6" t="n"/>
      <c r="F595" s="6" t="n"/>
    </row>
    <row r="596">
      <c r="A596" s="6" t="n"/>
      <c r="B596" s="7" t="n"/>
      <c r="C596" s="8" t="n"/>
      <c r="D596" s="6" t="n"/>
      <c r="E596" s="6" t="n"/>
      <c r="F596" s="6" t="n"/>
    </row>
    <row r="597">
      <c r="A597" s="6" t="n"/>
      <c r="B597" s="7" t="n"/>
      <c r="C597" s="8" t="n"/>
      <c r="D597" s="6" t="n"/>
      <c r="E597" s="6" t="n"/>
      <c r="F597" s="6" t="n"/>
    </row>
    <row r="598">
      <c r="A598" s="6" t="n"/>
      <c r="B598" s="7" t="n"/>
      <c r="C598" s="8" t="n"/>
      <c r="D598" s="6" t="n"/>
      <c r="E598" s="6" t="n"/>
      <c r="F598" s="6" t="n"/>
    </row>
    <row r="599">
      <c r="A599" s="6" t="n"/>
      <c r="B599" s="7" t="n"/>
      <c r="C599" s="8" t="n"/>
      <c r="D599" s="6" t="n"/>
      <c r="E599" s="6" t="n"/>
      <c r="F599" s="6" t="n"/>
    </row>
    <row r="600">
      <c r="A600" s="6" t="n"/>
      <c r="B600" s="7" t="n"/>
      <c r="C600" s="8" t="n"/>
      <c r="D600" s="6" t="n"/>
      <c r="E600" s="6" t="n"/>
      <c r="F600" s="6" t="n"/>
    </row>
    <row r="601">
      <c r="A601" s="6" t="n"/>
      <c r="B601" s="7" t="n"/>
      <c r="C601" s="8" t="n"/>
      <c r="D601" s="6" t="n"/>
      <c r="E601" s="6" t="n"/>
      <c r="F601" s="6" t="n"/>
    </row>
    <row r="602">
      <c r="A602" s="6" t="n"/>
      <c r="B602" s="7" t="n"/>
      <c r="C602" s="8" t="n"/>
      <c r="D602" s="6" t="n"/>
      <c r="E602" s="6" t="n"/>
      <c r="F602" s="6" t="n"/>
    </row>
    <row r="603">
      <c r="A603" s="6" t="n"/>
      <c r="B603" s="7" t="n"/>
      <c r="C603" s="8" t="n"/>
      <c r="D603" s="6" t="n"/>
      <c r="E603" s="6" t="n"/>
      <c r="F603" s="6" t="n"/>
    </row>
    <row r="604">
      <c r="A604" s="6" t="n"/>
      <c r="B604" s="7" t="n"/>
      <c r="C604" s="8" t="n"/>
      <c r="D604" s="6" t="n"/>
      <c r="E604" s="6" t="n"/>
      <c r="F604" s="6" t="n"/>
    </row>
    <row r="605">
      <c r="A605" s="6" t="n"/>
      <c r="B605" s="7" t="n"/>
      <c r="C605" s="8" t="n"/>
      <c r="D605" s="6" t="n"/>
      <c r="E605" s="6" t="n"/>
      <c r="F605" s="6" t="n"/>
    </row>
    <row r="606">
      <c r="A606" s="6" t="n"/>
      <c r="B606" s="7" t="n"/>
      <c r="C606" s="8" t="n"/>
      <c r="D606" s="6" t="n"/>
      <c r="E606" s="6" t="n"/>
      <c r="F606" s="6" t="n"/>
    </row>
    <row r="607">
      <c r="A607" s="6" t="n"/>
      <c r="B607" s="7" t="n"/>
      <c r="C607" s="8" t="n"/>
      <c r="D607" s="6" t="n"/>
      <c r="E607" s="6" t="n"/>
      <c r="F607" s="6" t="n"/>
    </row>
    <row r="608">
      <c r="A608" s="6" t="n"/>
      <c r="B608" s="7" t="n"/>
      <c r="C608" s="8" t="n"/>
      <c r="D608" s="6" t="n"/>
      <c r="E608" s="6" t="n"/>
      <c r="F608" s="6" t="n"/>
    </row>
    <row r="609">
      <c r="A609" s="6" t="n"/>
      <c r="B609" s="7" t="n"/>
      <c r="C609" s="8" t="n"/>
      <c r="D609" s="6" t="n"/>
      <c r="E609" s="6" t="n"/>
      <c r="F609" s="6" t="n"/>
    </row>
    <row r="610">
      <c r="A610" s="6" t="n"/>
      <c r="B610" s="7" t="n"/>
      <c r="C610" s="8" t="n"/>
      <c r="D610" s="6" t="n"/>
      <c r="E610" s="6" t="n"/>
      <c r="F610" s="6" t="n"/>
    </row>
    <row r="611">
      <c r="A611" s="6" t="n"/>
      <c r="B611" s="7" t="n"/>
      <c r="C611" s="8" t="n"/>
      <c r="D611" s="6" t="n"/>
      <c r="E611" s="6" t="n"/>
      <c r="F611" s="6" t="n"/>
    </row>
    <row r="612">
      <c r="A612" s="6" t="n"/>
      <c r="B612" s="7" t="n"/>
      <c r="C612" s="8" t="n"/>
      <c r="D612" s="6" t="n"/>
      <c r="E612" s="6" t="n"/>
      <c r="F612" s="6" t="n"/>
    </row>
    <row r="613">
      <c r="A613" s="6" t="n"/>
      <c r="B613" s="7" t="n"/>
      <c r="C613" s="8" t="n"/>
      <c r="D613" s="6" t="n"/>
      <c r="E613" s="6" t="n"/>
      <c r="F613" s="6" t="n"/>
    </row>
    <row r="614">
      <c r="A614" s="6" t="n"/>
      <c r="B614" s="7" t="n"/>
      <c r="C614" s="8" t="n"/>
      <c r="D614" s="6" t="n"/>
      <c r="E614" s="6" t="n"/>
      <c r="F614" s="6" t="n"/>
    </row>
    <row r="615">
      <c r="A615" s="6" t="n"/>
      <c r="B615" s="7" t="n"/>
      <c r="C615" s="8" t="n"/>
      <c r="D615" s="6" t="n"/>
      <c r="E615" s="6" t="n"/>
      <c r="F615" s="6" t="n"/>
    </row>
    <row r="616">
      <c r="A616" s="6" t="n"/>
      <c r="B616" s="7" t="n"/>
      <c r="C616" s="8" t="n"/>
      <c r="D616" s="6" t="n"/>
      <c r="E616" s="6" t="n"/>
      <c r="F616" s="6" t="n"/>
    </row>
    <row r="617">
      <c r="A617" s="6" t="n"/>
      <c r="B617" s="7" t="n"/>
      <c r="C617" s="8" t="n"/>
      <c r="D617" s="6" t="n"/>
      <c r="E617" s="6" t="n"/>
      <c r="F617" s="6" t="n"/>
    </row>
    <row r="618">
      <c r="A618" s="6" t="n"/>
      <c r="B618" s="7" t="n"/>
      <c r="C618" s="8" t="n"/>
      <c r="D618" s="6" t="n"/>
      <c r="E618" s="6" t="n"/>
      <c r="F618" s="6" t="n"/>
    </row>
    <row r="619">
      <c r="A619" s="6" t="n"/>
      <c r="B619" s="7" t="n"/>
      <c r="C619" s="8" t="n"/>
      <c r="D619" s="6" t="n"/>
      <c r="E619" s="6" t="n"/>
      <c r="F619" s="6" t="n"/>
    </row>
    <row r="620">
      <c r="A620" s="6" t="n"/>
      <c r="B620" s="7" t="n"/>
      <c r="C620" s="8" t="n"/>
      <c r="D620" s="6" t="n"/>
      <c r="E620" s="6" t="n"/>
      <c r="F620" s="6" t="n"/>
    </row>
    <row r="621">
      <c r="A621" s="6" t="n"/>
      <c r="B621" s="7" t="n"/>
      <c r="C621" s="8" t="n"/>
      <c r="D621" s="6" t="n"/>
      <c r="E621" s="6" t="n"/>
      <c r="F621" s="6" t="n"/>
    </row>
    <row r="622">
      <c r="A622" s="6" t="n"/>
      <c r="B622" s="7" t="n"/>
      <c r="C622" s="8" t="n"/>
      <c r="D622" s="6" t="n"/>
      <c r="E622" s="6" t="n"/>
      <c r="F622" s="6" t="n"/>
    </row>
    <row r="623">
      <c r="A623" s="6" t="n"/>
      <c r="B623" s="7" t="n"/>
      <c r="C623" s="8" t="n"/>
      <c r="D623" s="6" t="n"/>
      <c r="E623" s="6" t="n"/>
      <c r="F623" s="6" t="n"/>
    </row>
    <row r="624">
      <c r="A624" s="6" t="n"/>
      <c r="B624" s="7" t="n"/>
      <c r="C624" s="8" t="n"/>
      <c r="D624" s="6" t="n"/>
      <c r="E624" s="6" t="n"/>
      <c r="F624" s="6" t="n"/>
    </row>
    <row r="625">
      <c r="A625" s="6" t="n"/>
      <c r="B625" s="7" t="n"/>
      <c r="C625" s="8" t="n"/>
      <c r="D625" s="6" t="n"/>
      <c r="E625" s="6" t="n"/>
      <c r="F625" s="6" t="n"/>
    </row>
    <row r="626">
      <c r="A626" s="6" t="n"/>
      <c r="B626" s="7" t="n"/>
      <c r="C626" s="8" t="n"/>
      <c r="D626" s="6" t="n"/>
      <c r="E626" s="6" t="n"/>
      <c r="F626" s="6" t="n"/>
    </row>
    <row r="627">
      <c r="A627" s="6" t="n"/>
      <c r="B627" s="7" t="n"/>
      <c r="C627" s="8" t="n"/>
      <c r="D627" s="6" t="n"/>
      <c r="E627" s="6" t="n"/>
      <c r="F627" s="6" t="n"/>
    </row>
    <row r="628">
      <c r="A628" s="6" t="n"/>
      <c r="B628" s="7" t="n"/>
      <c r="C628" s="8" t="n"/>
      <c r="D628" s="6" t="n"/>
      <c r="E628" s="6" t="n"/>
      <c r="F628" s="6" t="n"/>
    </row>
    <row r="629">
      <c r="A629" s="6" t="n"/>
      <c r="B629" s="7" t="n"/>
      <c r="C629" s="8" t="n"/>
      <c r="D629" s="6" t="n"/>
      <c r="E629" s="6" t="n"/>
      <c r="F629" s="6" t="n"/>
    </row>
    <row r="630">
      <c r="A630" s="6" t="n"/>
      <c r="B630" s="7" t="n"/>
      <c r="C630" s="8" t="n"/>
      <c r="D630" s="6" t="n"/>
      <c r="E630" s="6" t="n"/>
      <c r="F630" s="6" t="n"/>
    </row>
    <row r="631">
      <c r="A631" s="6" t="n"/>
      <c r="B631" s="7" t="n"/>
      <c r="C631" s="8" t="n"/>
      <c r="D631" s="6" t="n"/>
      <c r="E631" s="6" t="n"/>
      <c r="F631" s="6" t="n"/>
    </row>
    <row r="632">
      <c r="A632" s="6" t="n"/>
      <c r="B632" s="7" t="n"/>
      <c r="C632" s="8" t="n"/>
      <c r="D632" s="6" t="n"/>
      <c r="E632" s="6" t="n"/>
      <c r="F632" s="6" t="n"/>
    </row>
    <row r="633">
      <c r="A633" s="6" t="n"/>
      <c r="B633" s="7" t="n"/>
      <c r="C633" s="8" t="n"/>
      <c r="D633" s="6" t="n"/>
      <c r="E633" s="6" t="n"/>
      <c r="F633" s="6" t="n"/>
    </row>
    <row r="634">
      <c r="A634" s="6" t="n"/>
      <c r="B634" s="7" t="n"/>
      <c r="C634" s="8" t="n"/>
      <c r="D634" s="6" t="n"/>
      <c r="E634" s="6" t="n"/>
      <c r="F634" s="6" t="n"/>
    </row>
    <row r="635">
      <c r="A635" s="6" t="n"/>
      <c r="B635" s="7" t="n"/>
      <c r="C635" s="8" t="n"/>
      <c r="D635" s="6" t="n"/>
      <c r="E635" s="6" t="n"/>
      <c r="F635" s="6" t="n"/>
    </row>
    <row r="636">
      <c r="A636" s="6" t="n"/>
      <c r="B636" s="7" t="n"/>
      <c r="C636" s="8" t="n"/>
      <c r="D636" s="6" t="n"/>
      <c r="E636" s="6" t="n"/>
      <c r="F636" s="6" t="n"/>
    </row>
    <row r="637">
      <c r="A637" s="6" t="n"/>
      <c r="B637" s="7" t="n"/>
      <c r="C637" s="8" t="n"/>
      <c r="D637" s="6" t="n"/>
      <c r="E637" s="6" t="n"/>
      <c r="F637" s="6" t="n"/>
    </row>
    <row r="638">
      <c r="A638" s="6" t="n"/>
      <c r="B638" s="7" t="n"/>
      <c r="C638" s="8" t="n"/>
      <c r="D638" s="6" t="n"/>
      <c r="E638" s="6" t="n"/>
      <c r="F638" s="6" t="n"/>
    </row>
    <row r="639">
      <c r="A639" s="6" t="n"/>
      <c r="B639" s="7" t="n"/>
      <c r="C639" s="8" t="n"/>
      <c r="D639" s="6" t="n"/>
      <c r="E639" s="6" t="n"/>
      <c r="F639" s="6" t="n"/>
    </row>
    <row r="640">
      <c r="A640" s="6" t="n"/>
      <c r="B640" s="7" t="n"/>
      <c r="C640" s="8" t="n"/>
      <c r="D640" s="6" t="n"/>
      <c r="E640" s="6" t="n"/>
      <c r="F640" s="6" t="n"/>
    </row>
    <row r="641">
      <c r="A641" s="6" t="n"/>
      <c r="B641" s="7" t="n"/>
      <c r="C641" s="8" t="n"/>
      <c r="D641" s="6" t="n"/>
      <c r="E641" s="6" t="n"/>
      <c r="F641" s="6" t="n"/>
    </row>
    <row r="642">
      <c r="A642" s="6" t="n"/>
      <c r="B642" s="7" t="n"/>
      <c r="C642" s="8" t="n"/>
      <c r="D642" s="6" t="n"/>
      <c r="E642" s="6" t="n"/>
      <c r="F642" s="6" t="n"/>
    </row>
    <row r="643">
      <c r="A643" s="6" t="n"/>
      <c r="B643" s="7" t="n"/>
      <c r="C643" s="8" t="n"/>
      <c r="D643" s="6" t="n"/>
      <c r="E643" s="6" t="n"/>
      <c r="F643" s="6" t="n"/>
    </row>
    <row r="644">
      <c r="A644" s="6" t="n"/>
      <c r="B644" s="7" t="n"/>
      <c r="C644" s="8" t="n"/>
      <c r="D644" s="6" t="n"/>
      <c r="E644" s="6" t="n"/>
      <c r="F644" s="6" t="n"/>
    </row>
    <row r="645">
      <c r="A645" s="6" t="n"/>
      <c r="B645" s="7" t="n"/>
      <c r="C645" s="8" t="n"/>
      <c r="D645" s="6" t="n"/>
      <c r="E645" s="6" t="n"/>
      <c r="F645" s="6" t="n"/>
    </row>
    <row r="646">
      <c r="A646" s="6" t="n"/>
      <c r="B646" s="7" t="n"/>
      <c r="C646" s="8" t="n"/>
      <c r="D646" s="6" t="n"/>
      <c r="E646" s="6" t="n"/>
      <c r="F646" s="6" t="n"/>
    </row>
    <row r="647">
      <c r="A647" s="6" t="n"/>
      <c r="B647" s="7" t="n"/>
      <c r="C647" s="8" t="n"/>
      <c r="D647" s="6" t="n"/>
      <c r="E647" s="6" t="n"/>
      <c r="F647" s="6" t="n"/>
    </row>
    <row r="648">
      <c r="A648" s="6" t="n"/>
      <c r="B648" s="7" t="n"/>
      <c r="C648" s="8" t="n"/>
      <c r="D648" s="6" t="n"/>
      <c r="E648" s="6" t="n"/>
      <c r="F648" s="6" t="n"/>
    </row>
    <row r="649">
      <c r="A649" s="6" t="n"/>
      <c r="B649" s="7" t="n"/>
      <c r="C649" s="8" t="n"/>
      <c r="D649" s="6" t="n"/>
      <c r="E649" s="6" t="n"/>
      <c r="F649" s="6" t="n"/>
    </row>
    <row r="650">
      <c r="A650" s="6" t="n"/>
      <c r="B650" s="7" t="n"/>
      <c r="C650" s="8" t="n"/>
      <c r="D650" s="6" t="n"/>
      <c r="E650" s="6" t="n"/>
      <c r="F650" s="6" t="n"/>
    </row>
    <row r="651">
      <c r="A651" s="6" t="n"/>
      <c r="B651" s="7" t="n"/>
      <c r="C651" s="8" t="n"/>
      <c r="D651" s="6" t="n"/>
      <c r="E651" s="6" t="n"/>
      <c r="F651" s="6" t="n"/>
    </row>
    <row r="652">
      <c r="A652" s="6" t="n"/>
      <c r="B652" s="7" t="n"/>
      <c r="C652" s="8" t="n"/>
      <c r="D652" s="6" t="n"/>
      <c r="E652" s="6" t="n"/>
      <c r="F652" s="6" t="n"/>
    </row>
    <row r="653">
      <c r="A653" s="6" t="n"/>
      <c r="B653" s="7" t="n"/>
      <c r="C653" s="8" t="n"/>
      <c r="D653" s="6" t="n"/>
      <c r="E653" s="6" t="n"/>
      <c r="F653" s="6" t="n"/>
    </row>
    <row r="654">
      <c r="A654" s="6" t="n"/>
      <c r="B654" s="7" t="n"/>
      <c r="C654" s="8" t="n"/>
      <c r="D654" s="6" t="n"/>
      <c r="E654" s="6" t="n"/>
      <c r="F654" s="6" t="n"/>
    </row>
    <row r="655">
      <c r="A655" s="6" t="n"/>
      <c r="B655" s="7" t="n"/>
      <c r="C655" s="8" t="n"/>
      <c r="D655" s="6" t="n"/>
      <c r="E655" s="6" t="n"/>
      <c r="F655" s="6" t="n"/>
    </row>
    <row r="656">
      <c r="A656" s="6" t="n"/>
      <c r="B656" s="7" t="n"/>
      <c r="C656" s="8" t="n"/>
      <c r="D656" s="6" t="n"/>
      <c r="E656" s="6" t="n"/>
      <c r="F656" s="6" t="n"/>
    </row>
    <row r="657">
      <c r="A657" s="6" t="n"/>
      <c r="B657" s="7" t="n"/>
      <c r="C657" s="8" t="n"/>
      <c r="D657" s="6" t="n"/>
      <c r="E657" s="6" t="n"/>
      <c r="F657" s="6" t="n"/>
    </row>
    <row r="658">
      <c r="A658" s="6" t="n"/>
      <c r="B658" s="7" t="n"/>
      <c r="C658" s="8" t="n"/>
      <c r="D658" s="6" t="n"/>
      <c r="E658" s="6" t="n"/>
      <c r="F658" s="6" t="n"/>
    </row>
    <row r="659">
      <c r="A659" s="6" t="n"/>
      <c r="B659" s="7" t="n"/>
      <c r="C659" s="8" t="n"/>
      <c r="D659" s="6" t="n"/>
      <c r="E659" s="6" t="n"/>
      <c r="F659" s="6" t="n"/>
    </row>
    <row r="660">
      <c r="A660" s="6" t="n"/>
      <c r="B660" s="7" t="n"/>
      <c r="C660" s="8" t="n"/>
      <c r="D660" s="6" t="n"/>
      <c r="E660" s="6" t="n"/>
      <c r="F660" s="6" t="n"/>
    </row>
    <row r="661">
      <c r="A661" s="6" t="n"/>
      <c r="B661" s="7" t="n"/>
      <c r="C661" s="8" t="n"/>
      <c r="D661" s="6" t="n"/>
      <c r="E661" s="6" t="n"/>
      <c r="F661" s="6" t="n"/>
    </row>
    <row r="662">
      <c r="A662" s="6" t="n"/>
      <c r="B662" s="7" t="n"/>
      <c r="C662" s="8" t="n"/>
      <c r="D662" s="6" t="n"/>
      <c r="E662" s="6" t="n"/>
      <c r="F662" s="6" t="n"/>
    </row>
    <row r="663">
      <c r="A663" s="6" t="n"/>
      <c r="B663" s="7" t="n"/>
      <c r="C663" s="8" t="n"/>
      <c r="D663" s="6" t="n"/>
      <c r="E663" s="6" t="n"/>
      <c r="F663" s="6" t="n"/>
    </row>
    <row r="664">
      <c r="A664" s="6" t="n"/>
      <c r="B664" s="7" t="n"/>
      <c r="C664" s="8" t="n"/>
      <c r="D664" s="6" t="n"/>
      <c r="E664" s="6" t="n"/>
      <c r="F664" s="6" t="n"/>
    </row>
    <row r="665">
      <c r="A665" s="6" t="n"/>
      <c r="B665" s="7" t="n"/>
      <c r="C665" s="8" t="n"/>
      <c r="D665" s="6" t="n"/>
      <c r="E665" s="6" t="n"/>
      <c r="F665" s="6" t="n"/>
    </row>
    <row r="666">
      <c r="A666" s="6" t="n"/>
      <c r="B666" s="7" t="n"/>
      <c r="C666" s="8" t="n"/>
      <c r="D666" s="6" t="n"/>
      <c r="E666" s="6" t="n"/>
      <c r="F666" s="6" t="n"/>
    </row>
    <row r="667">
      <c r="A667" s="6" t="n"/>
      <c r="B667" s="7" t="n"/>
      <c r="C667" s="8" t="n"/>
      <c r="D667" s="6" t="n"/>
      <c r="E667" s="6" t="n"/>
      <c r="F667" s="6" t="n"/>
    </row>
    <row r="668">
      <c r="A668" s="6" t="n"/>
      <c r="B668" s="7" t="n"/>
      <c r="C668" s="8" t="n"/>
      <c r="D668" s="6" t="n"/>
      <c r="E668" s="6" t="n"/>
      <c r="F668" s="6" t="n"/>
    </row>
    <row r="669">
      <c r="A669" s="6" t="n"/>
      <c r="B669" s="7" t="n"/>
      <c r="C669" s="8" t="n"/>
      <c r="D669" s="6" t="n"/>
      <c r="E669" s="6" t="n"/>
      <c r="F669" s="6" t="n"/>
    </row>
    <row r="670">
      <c r="A670" s="6" t="n"/>
      <c r="B670" s="7" t="n"/>
      <c r="C670" s="8" t="n"/>
      <c r="D670" s="6" t="n"/>
      <c r="E670" s="6" t="n"/>
      <c r="F670" s="6" t="n"/>
    </row>
    <row r="671">
      <c r="A671" s="6" t="n"/>
      <c r="B671" s="7" t="n"/>
      <c r="C671" s="8" t="n"/>
      <c r="D671" s="6" t="n"/>
      <c r="E671" s="6" t="n"/>
      <c r="F671" s="6" t="n"/>
    </row>
    <row r="672">
      <c r="A672" s="6" t="n"/>
      <c r="B672" s="7" t="n"/>
      <c r="C672" s="8" t="n"/>
      <c r="D672" s="6" t="n"/>
      <c r="E672" s="6" t="n"/>
      <c r="F672" s="6" t="n"/>
    </row>
    <row r="673">
      <c r="A673" s="6" t="n"/>
      <c r="B673" s="7" t="n"/>
      <c r="C673" s="8" t="n"/>
      <c r="D673" s="6" t="n"/>
      <c r="E673" s="6" t="n"/>
      <c r="F673" s="6" t="n"/>
    </row>
    <row r="674">
      <c r="A674" s="6" t="n"/>
      <c r="B674" s="7" t="n"/>
      <c r="C674" s="8" t="n"/>
      <c r="D674" s="6" t="n"/>
      <c r="E674" s="6" t="n"/>
      <c r="F674" s="6" t="n"/>
    </row>
    <row r="675">
      <c r="A675" s="6" t="n"/>
      <c r="B675" s="7" t="n"/>
      <c r="C675" s="8" t="n"/>
      <c r="D675" s="6" t="n"/>
      <c r="E675" s="6" t="n"/>
      <c r="F675" s="6" t="n"/>
    </row>
    <row r="676">
      <c r="A676" s="6" t="n"/>
      <c r="B676" s="7" t="n"/>
      <c r="C676" s="8" t="n"/>
      <c r="D676" s="6" t="n"/>
      <c r="E676" s="6" t="n"/>
      <c r="F676" s="6" t="n"/>
    </row>
    <row r="677">
      <c r="A677" s="6" t="n"/>
      <c r="B677" s="7" t="n"/>
      <c r="C677" s="8" t="n"/>
      <c r="D677" s="6" t="n"/>
      <c r="E677" s="6" t="n"/>
      <c r="F677" s="6" t="n"/>
    </row>
    <row r="678">
      <c r="A678" s="6" t="n"/>
      <c r="B678" s="7" t="n"/>
      <c r="C678" s="8" t="n"/>
      <c r="D678" s="6" t="n"/>
      <c r="E678" s="6" t="n"/>
      <c r="F678" s="6" t="n"/>
    </row>
    <row r="679">
      <c r="A679" s="6" t="n"/>
      <c r="B679" s="7" t="n"/>
      <c r="C679" s="8" t="n"/>
      <c r="D679" s="6" t="n"/>
      <c r="E679" s="6" t="n"/>
      <c r="F679" s="6" t="n"/>
    </row>
    <row r="680">
      <c r="A680" s="6" t="n"/>
      <c r="B680" s="7" t="n"/>
      <c r="C680" s="8" t="n"/>
      <c r="D680" s="6" t="n"/>
      <c r="E680" s="6" t="n"/>
      <c r="F680" s="6" t="n"/>
    </row>
    <row r="681">
      <c r="A681" s="6" t="n"/>
      <c r="B681" s="7" t="n"/>
      <c r="C681" s="8" t="n"/>
      <c r="D681" s="6" t="n"/>
      <c r="E681" s="6" t="n"/>
      <c r="F681" s="6" t="n"/>
    </row>
    <row r="682">
      <c r="A682" s="6" t="n"/>
      <c r="B682" s="7" t="n"/>
      <c r="C682" s="8" t="n"/>
      <c r="D682" s="6" t="n"/>
      <c r="E682" s="6" t="n"/>
      <c r="F682" s="6" t="n"/>
    </row>
    <row r="683">
      <c r="A683" s="6" t="n"/>
      <c r="B683" s="7" t="n"/>
      <c r="C683" s="8" t="n"/>
      <c r="D683" s="6" t="n"/>
      <c r="E683" s="6" t="n"/>
      <c r="F683" s="6" t="n"/>
    </row>
    <row r="684">
      <c r="A684" s="6" t="n"/>
      <c r="B684" s="7" t="n"/>
      <c r="C684" s="8" t="n"/>
      <c r="D684" s="6" t="n"/>
      <c r="E684" s="6" t="n"/>
      <c r="F684" s="6" t="n"/>
    </row>
    <row r="685">
      <c r="A685" s="6" t="n"/>
      <c r="B685" s="7" t="n"/>
      <c r="C685" s="8" t="n"/>
      <c r="D685" s="6" t="n"/>
      <c r="E685" s="6" t="n"/>
      <c r="F685" s="6" t="n"/>
    </row>
    <row r="686">
      <c r="A686" s="6" t="n"/>
      <c r="B686" s="7" t="n"/>
      <c r="C686" s="8" t="n"/>
      <c r="D686" s="6" t="n"/>
      <c r="E686" s="6" t="n"/>
      <c r="F686" s="6" t="n"/>
    </row>
    <row r="687">
      <c r="A687" s="6" t="n"/>
      <c r="B687" s="7" t="n"/>
      <c r="C687" s="8" t="n"/>
      <c r="D687" s="6" t="n"/>
      <c r="E687" s="6" t="n"/>
      <c r="F687" s="6" t="n"/>
    </row>
    <row r="688">
      <c r="A688" s="6" t="n"/>
      <c r="B688" s="7" t="n"/>
      <c r="C688" s="8" t="n"/>
      <c r="D688" s="6" t="n"/>
      <c r="E688" s="6" t="n"/>
      <c r="F688" s="6" t="n"/>
    </row>
    <row r="689">
      <c r="A689" s="6" t="n"/>
      <c r="B689" s="7" t="n"/>
      <c r="C689" s="8" t="n"/>
      <c r="D689" s="6" t="n"/>
      <c r="E689" s="6" t="n"/>
      <c r="F689" s="6" t="n"/>
    </row>
    <row r="690">
      <c r="A690" s="6" t="n"/>
      <c r="B690" s="7" t="n"/>
      <c r="C690" s="8" t="n"/>
      <c r="D690" s="6" t="n"/>
      <c r="E690" s="6" t="n"/>
      <c r="F690" s="6" t="n"/>
    </row>
    <row r="691">
      <c r="A691" s="6" t="n"/>
      <c r="B691" s="7" t="n"/>
      <c r="C691" s="8" t="n"/>
      <c r="D691" s="6" t="n"/>
      <c r="E691" s="6" t="n"/>
      <c r="F691" s="6" t="n"/>
    </row>
    <row r="692">
      <c r="A692" s="6" t="n"/>
      <c r="B692" s="7" t="n"/>
      <c r="C692" s="8" t="n"/>
      <c r="D692" s="6" t="n"/>
      <c r="E692" s="6" t="n"/>
      <c r="F692" s="6" t="n"/>
    </row>
    <row r="693">
      <c r="A693" s="6" t="n"/>
      <c r="B693" s="7" t="n"/>
      <c r="C693" s="8" t="n"/>
      <c r="D693" s="6" t="n"/>
      <c r="E693" s="6" t="n"/>
      <c r="F693" s="6" t="n"/>
    </row>
    <row r="694">
      <c r="A694" s="6" t="n"/>
      <c r="B694" s="7" t="n"/>
      <c r="C694" s="8" t="n"/>
      <c r="D694" s="6" t="n"/>
      <c r="E694" s="6" t="n"/>
      <c r="F694" s="6" t="n"/>
    </row>
    <row r="695">
      <c r="A695" s="6" t="n"/>
      <c r="B695" s="7" t="n"/>
      <c r="C695" s="8" t="n"/>
      <c r="D695" s="6" t="n"/>
      <c r="E695" s="6" t="n"/>
      <c r="F695" s="6" t="n"/>
    </row>
    <row r="696">
      <c r="A696" s="6" t="n"/>
      <c r="B696" s="7" t="n"/>
      <c r="C696" s="8" t="n"/>
      <c r="D696" s="6" t="n"/>
      <c r="E696" s="6" t="n"/>
      <c r="F696" s="6" t="n"/>
    </row>
    <row r="697">
      <c r="A697" s="6" t="n"/>
      <c r="B697" s="7" t="n"/>
      <c r="C697" s="8" t="n"/>
      <c r="D697" s="6" t="n"/>
      <c r="E697" s="6" t="n"/>
      <c r="F697" s="6" t="n"/>
    </row>
    <row r="698">
      <c r="A698" s="6" t="n"/>
      <c r="B698" s="7" t="n"/>
      <c r="C698" s="8" t="n"/>
      <c r="D698" s="6" t="n"/>
      <c r="E698" s="6" t="n"/>
      <c r="F698" s="6" t="n"/>
    </row>
    <row r="699">
      <c r="A699" s="6" t="n"/>
      <c r="B699" s="7" t="n"/>
      <c r="C699" s="8" t="n"/>
      <c r="D699" s="6" t="n"/>
      <c r="E699" s="6" t="n"/>
      <c r="F699" s="6" t="n"/>
    </row>
    <row r="700">
      <c r="A700" s="6" t="n"/>
      <c r="B700" s="7" t="n"/>
      <c r="C700" s="8" t="n"/>
      <c r="D700" s="6" t="n"/>
      <c r="E700" s="6" t="n"/>
      <c r="F700" s="6" t="n"/>
    </row>
    <row r="701">
      <c r="A701" s="6" t="n"/>
      <c r="B701" s="7" t="n"/>
      <c r="C701" s="8" t="n"/>
      <c r="D701" s="6" t="n"/>
      <c r="E701" s="6" t="n"/>
      <c r="F701" s="6" t="n"/>
    </row>
    <row r="702">
      <c r="A702" s="6" t="n"/>
      <c r="B702" s="7" t="n"/>
      <c r="C702" s="8" t="n"/>
      <c r="D702" s="6" t="n"/>
      <c r="E702" s="6" t="n"/>
      <c r="F702" s="6" t="n"/>
    </row>
    <row r="703">
      <c r="A703" s="6" t="n"/>
      <c r="B703" s="7" t="n"/>
      <c r="C703" s="8" t="n"/>
      <c r="D703" s="6" t="n"/>
      <c r="E703" s="6" t="n"/>
      <c r="F703" s="6" t="n"/>
    </row>
    <row r="704">
      <c r="A704" s="6" t="n"/>
      <c r="B704" s="7" t="n"/>
      <c r="C704" s="8" t="n"/>
      <c r="D704" s="6" t="n"/>
      <c r="E704" s="6" t="n"/>
      <c r="F704" s="6" t="n"/>
    </row>
    <row r="705">
      <c r="A705" s="6" t="n"/>
      <c r="B705" s="7" t="n"/>
      <c r="C705" s="8" t="n"/>
      <c r="D705" s="6" t="n"/>
      <c r="E705" s="6" t="n"/>
      <c r="F705" s="6" t="n"/>
    </row>
    <row r="706">
      <c r="A706" s="6" t="n"/>
      <c r="B706" s="7" t="n"/>
      <c r="C706" s="8" t="n"/>
      <c r="D706" s="6" t="n"/>
      <c r="E706" s="6" t="n"/>
      <c r="F706" s="6" t="n"/>
    </row>
    <row r="707">
      <c r="A707" s="6" t="n"/>
      <c r="B707" s="7" t="n"/>
      <c r="C707" s="8" t="n"/>
      <c r="D707" s="6" t="n"/>
      <c r="E707" s="6" t="n"/>
      <c r="F707" s="6" t="n"/>
    </row>
    <row r="708">
      <c r="A708" s="6" t="n"/>
      <c r="B708" s="7" t="n"/>
      <c r="C708" s="8" t="n"/>
      <c r="D708" s="6" t="n"/>
      <c r="E708" s="6" t="n"/>
      <c r="F708" s="6" t="n"/>
    </row>
    <row r="709">
      <c r="A709" s="6" t="n"/>
      <c r="B709" s="7" t="n"/>
      <c r="C709" s="8" t="n"/>
      <c r="D709" s="6" t="n"/>
      <c r="E709" s="6" t="n"/>
      <c r="F709" s="6" t="n"/>
    </row>
    <row r="710">
      <c r="A710" s="6" t="n"/>
      <c r="B710" s="7" t="n"/>
      <c r="C710" s="8" t="n"/>
      <c r="D710" s="6" t="n"/>
      <c r="E710" s="6" t="n"/>
      <c r="F710" s="6" t="n"/>
    </row>
    <row r="711">
      <c r="A711" s="6" t="n"/>
      <c r="B711" s="7" t="n"/>
      <c r="C711" s="8" t="n"/>
      <c r="D711" s="6" t="n"/>
      <c r="E711" s="6" t="n"/>
      <c r="F711" s="6" t="n"/>
    </row>
    <row r="712">
      <c r="A712" s="6" t="n"/>
      <c r="B712" s="7" t="n"/>
      <c r="C712" s="8" t="n"/>
      <c r="D712" s="6" t="n"/>
      <c r="E712" s="6" t="n"/>
      <c r="F712" s="6" t="n"/>
    </row>
    <row r="713">
      <c r="A713" s="6" t="n"/>
      <c r="B713" s="7" t="n"/>
      <c r="C713" s="8" t="n"/>
      <c r="D713" s="6" t="n"/>
      <c r="E713" s="6" t="n"/>
      <c r="F713" s="6" t="n"/>
    </row>
    <row r="714">
      <c r="A714" s="6" t="n"/>
      <c r="B714" s="7" t="n"/>
      <c r="C714" s="8" t="n"/>
      <c r="D714" s="6" t="n"/>
      <c r="E714" s="6" t="n"/>
      <c r="F714" s="6" t="n"/>
    </row>
    <row r="715">
      <c r="A715" s="6" t="n"/>
      <c r="B715" s="7" t="n"/>
      <c r="C715" s="8" t="n"/>
      <c r="D715" s="6" t="n"/>
      <c r="E715" s="6" t="n"/>
      <c r="F715" s="6" t="n"/>
    </row>
    <row r="716">
      <c r="A716" s="6" t="n"/>
      <c r="B716" s="7" t="n"/>
      <c r="C716" s="8" t="n"/>
      <c r="D716" s="6" t="n"/>
      <c r="E716" s="6" t="n"/>
      <c r="F716" s="6" t="n"/>
    </row>
    <row r="717">
      <c r="A717" s="6" t="n"/>
      <c r="B717" s="7" t="n"/>
      <c r="C717" s="8" t="n"/>
      <c r="D717" s="6" t="n"/>
      <c r="E717" s="6" t="n"/>
      <c r="F717" s="6" t="n"/>
    </row>
    <row r="718">
      <c r="A718" s="6" t="n"/>
      <c r="B718" s="7" t="n"/>
      <c r="C718" s="8" t="n"/>
      <c r="D718" s="6" t="n"/>
      <c r="E718" s="6" t="n"/>
      <c r="F718" s="6" t="n"/>
    </row>
    <row r="719">
      <c r="A719" s="6" t="n"/>
      <c r="B719" s="7" t="n"/>
      <c r="C719" s="8" t="n"/>
      <c r="D719" s="6" t="n"/>
      <c r="E719" s="6" t="n"/>
      <c r="F719" s="6" t="n"/>
    </row>
    <row r="720">
      <c r="A720" s="6" t="n"/>
      <c r="B720" s="7" t="n"/>
      <c r="C720" s="8" t="n"/>
      <c r="D720" s="6" t="n"/>
      <c r="E720" s="6" t="n"/>
      <c r="F720" s="6" t="n"/>
    </row>
    <row r="721">
      <c r="A721" s="6" t="n"/>
      <c r="B721" s="7" t="n"/>
      <c r="C721" s="8" t="n"/>
      <c r="D721" s="6" t="n"/>
      <c r="E721" s="6" t="n"/>
      <c r="F721" s="6" t="n"/>
    </row>
    <row r="722">
      <c r="A722" s="6" t="n"/>
      <c r="B722" s="7" t="n"/>
      <c r="C722" s="8" t="n"/>
      <c r="D722" s="6" t="n"/>
      <c r="E722" s="6" t="n"/>
      <c r="F722" s="6" t="n"/>
    </row>
    <row r="723">
      <c r="A723" s="6" t="n"/>
      <c r="B723" s="7" t="n"/>
      <c r="C723" s="8" t="n"/>
      <c r="D723" s="6" t="n"/>
      <c r="E723" s="6" t="n"/>
      <c r="F723" s="6" t="n"/>
    </row>
    <row r="724">
      <c r="A724" s="6" t="n"/>
      <c r="B724" s="7" t="n"/>
      <c r="C724" s="8" t="n"/>
      <c r="D724" s="6" t="n"/>
      <c r="E724" s="6" t="n"/>
      <c r="F724" s="6" t="n"/>
    </row>
    <row r="725">
      <c r="A725" s="6" t="n"/>
      <c r="B725" s="7" t="n"/>
      <c r="C725" s="8" t="n"/>
      <c r="D725" s="6" t="n"/>
      <c r="E725" s="6" t="n"/>
      <c r="F725" s="6" t="n"/>
    </row>
    <row r="726">
      <c r="A726" s="6" t="n"/>
      <c r="B726" s="7" t="n"/>
      <c r="C726" s="8" t="n"/>
      <c r="D726" s="6" t="n"/>
      <c r="E726" s="6" t="n"/>
      <c r="F726" s="6" t="n"/>
    </row>
    <row r="727">
      <c r="A727" s="6" t="n"/>
      <c r="B727" s="7" t="n"/>
      <c r="C727" s="8" t="n"/>
      <c r="D727" s="6" t="n"/>
      <c r="E727" s="6" t="n"/>
      <c r="F727" s="6" t="n"/>
    </row>
    <row r="728">
      <c r="A728" s="6" t="n"/>
      <c r="B728" s="7" t="n"/>
      <c r="C728" s="8" t="n"/>
      <c r="D728" s="6" t="n"/>
      <c r="E728" s="6" t="n"/>
      <c r="F728" s="6" t="n"/>
    </row>
    <row r="729">
      <c r="A729" s="6" t="n"/>
      <c r="B729" s="7" t="n"/>
      <c r="C729" s="8" t="n"/>
      <c r="D729" s="6" t="n"/>
      <c r="E729" s="6" t="n"/>
      <c r="F729" s="6" t="n"/>
    </row>
    <row r="730">
      <c r="A730" s="6" t="n"/>
      <c r="B730" s="7" t="n"/>
      <c r="C730" s="8" t="n"/>
      <c r="D730" s="6" t="n"/>
      <c r="E730" s="6" t="n"/>
      <c r="F730" s="6" t="n"/>
    </row>
    <row r="731">
      <c r="A731" s="6" t="n"/>
      <c r="B731" s="7" t="n"/>
      <c r="C731" s="8" t="n"/>
      <c r="D731" s="6" t="n"/>
      <c r="E731" s="6" t="n"/>
      <c r="F731" s="6" t="n"/>
    </row>
    <row r="732">
      <c r="A732" s="6" t="n"/>
      <c r="B732" s="7" t="n"/>
      <c r="C732" s="8" t="n"/>
      <c r="D732" s="6" t="n"/>
      <c r="E732" s="6" t="n"/>
      <c r="F732" s="6" t="n"/>
    </row>
    <row r="733">
      <c r="A733" s="6" t="n"/>
      <c r="B733" s="7" t="n"/>
      <c r="C733" s="8" t="n"/>
      <c r="D733" s="6" t="n"/>
      <c r="E733" s="6" t="n"/>
      <c r="F733" s="6" t="n"/>
    </row>
    <row r="734">
      <c r="A734" s="6" t="n"/>
      <c r="B734" s="7" t="n"/>
      <c r="C734" s="8" t="n"/>
      <c r="D734" s="6" t="n"/>
      <c r="E734" s="6" t="n"/>
      <c r="F734" s="6" t="n"/>
    </row>
    <row r="735">
      <c r="A735" s="6" t="n"/>
      <c r="B735" s="7" t="n"/>
      <c r="C735" s="8" t="n"/>
      <c r="D735" s="6" t="n"/>
      <c r="E735" s="6" t="n"/>
      <c r="F735" s="6" t="n"/>
    </row>
    <row r="736">
      <c r="A736" s="6" t="n"/>
      <c r="B736" s="7" t="n"/>
      <c r="C736" s="8" t="n"/>
      <c r="D736" s="6" t="n"/>
      <c r="E736" s="6" t="n"/>
      <c r="F736" s="6" t="n"/>
    </row>
    <row r="737">
      <c r="A737" s="6" t="n"/>
      <c r="B737" s="7" t="n"/>
      <c r="C737" s="8" t="n"/>
      <c r="D737" s="6" t="n"/>
      <c r="E737" s="6" t="n"/>
      <c r="F737" s="6" t="n"/>
    </row>
    <row r="738">
      <c r="A738" s="6" t="n"/>
      <c r="B738" s="7" t="n"/>
      <c r="C738" s="8" t="n"/>
      <c r="D738" s="6" t="n"/>
      <c r="E738" s="6" t="n"/>
      <c r="F738" s="6" t="n"/>
    </row>
    <row r="739">
      <c r="A739" s="6" t="n"/>
      <c r="B739" s="7" t="n"/>
      <c r="C739" s="8" t="n"/>
      <c r="D739" s="6" t="n"/>
      <c r="E739" s="6" t="n"/>
      <c r="F739" s="6" t="n"/>
    </row>
    <row r="740">
      <c r="A740" s="6" t="n"/>
      <c r="B740" s="7" t="n"/>
      <c r="C740" s="8" t="n"/>
      <c r="D740" s="6" t="n"/>
      <c r="E740" s="6" t="n"/>
      <c r="F740" s="6" t="n"/>
    </row>
    <row r="741">
      <c r="A741" s="6" t="n"/>
      <c r="B741" s="7" t="n"/>
      <c r="C741" s="8" t="n"/>
      <c r="D741" s="6" t="n"/>
      <c r="E741" s="6" t="n"/>
      <c r="F741" s="6" t="n"/>
    </row>
    <row r="742">
      <c r="A742" s="6" t="n"/>
      <c r="B742" s="7" t="n"/>
      <c r="C742" s="8" t="n"/>
      <c r="D742" s="6" t="n"/>
      <c r="E742" s="6" t="n"/>
      <c r="F742" s="6" t="n"/>
    </row>
    <row r="743">
      <c r="A743" s="6" t="n"/>
      <c r="B743" s="7" t="n"/>
      <c r="C743" s="8" t="n"/>
      <c r="D743" s="6" t="n"/>
      <c r="E743" s="6" t="n"/>
      <c r="F743" s="6" t="n"/>
    </row>
    <row r="744">
      <c r="A744" s="6" t="n"/>
      <c r="B744" s="7" t="n"/>
      <c r="C744" s="8" t="n"/>
      <c r="D744" s="6" t="n"/>
      <c r="E744" s="6" t="n"/>
      <c r="F744" s="6" t="n"/>
    </row>
    <row r="745">
      <c r="A745" s="6" t="n"/>
      <c r="B745" s="7" t="n"/>
      <c r="C745" s="8" t="n"/>
      <c r="D745" s="6" t="n"/>
      <c r="E745" s="6" t="n"/>
      <c r="F745" s="6" t="n"/>
    </row>
    <row r="746">
      <c r="A746" s="6" t="n"/>
      <c r="B746" s="7" t="n"/>
      <c r="C746" s="8" t="n"/>
      <c r="D746" s="6" t="n"/>
      <c r="E746" s="6" t="n"/>
      <c r="F746" s="6" t="n"/>
    </row>
    <row r="747">
      <c r="A747" s="6" t="n"/>
      <c r="B747" s="7" t="n"/>
      <c r="C747" s="8" t="n"/>
      <c r="D747" s="6" t="n"/>
      <c r="E747" s="6" t="n"/>
      <c r="F747" s="6" t="n"/>
    </row>
    <row r="748">
      <c r="A748" s="6" t="n"/>
      <c r="B748" s="7" t="n"/>
      <c r="C748" s="8" t="n"/>
      <c r="D748" s="6" t="n"/>
      <c r="E748" s="6" t="n"/>
      <c r="F748" s="6" t="n"/>
    </row>
    <row r="749">
      <c r="A749" s="6" t="n"/>
      <c r="B749" s="7" t="n"/>
      <c r="C749" s="8" t="n"/>
      <c r="D749" s="6" t="n"/>
      <c r="E749" s="6" t="n"/>
      <c r="F749" s="6" t="n"/>
    </row>
    <row r="750">
      <c r="A750" s="6" t="n"/>
      <c r="B750" s="7" t="n"/>
      <c r="C750" s="8" t="n"/>
      <c r="D750" s="6" t="n"/>
      <c r="E750" s="6" t="n"/>
      <c r="F750" s="6" t="n"/>
    </row>
    <row r="751">
      <c r="A751" s="6" t="n"/>
      <c r="B751" s="7" t="n"/>
      <c r="C751" s="8" t="n"/>
      <c r="D751" s="6" t="n"/>
      <c r="E751" s="6" t="n"/>
      <c r="F751" s="6" t="n"/>
    </row>
    <row r="752">
      <c r="A752" s="6" t="n"/>
      <c r="B752" s="7" t="n"/>
      <c r="C752" s="8" t="n"/>
      <c r="D752" s="6" t="n"/>
      <c r="E752" s="6" t="n"/>
      <c r="F752" s="6" t="n"/>
    </row>
    <row r="753">
      <c r="A753" s="6" t="n"/>
      <c r="B753" s="7" t="n"/>
      <c r="C753" s="8" t="n"/>
      <c r="D753" s="6" t="n"/>
      <c r="E753" s="6" t="n"/>
      <c r="F753" s="6" t="n"/>
    </row>
    <row r="754">
      <c r="A754" s="6" t="n"/>
      <c r="B754" s="7" t="n"/>
      <c r="C754" s="8" t="n"/>
      <c r="D754" s="6" t="n"/>
      <c r="E754" s="6" t="n"/>
      <c r="F754" s="6" t="n"/>
    </row>
    <row r="755">
      <c r="A755" s="6" t="n"/>
      <c r="B755" s="7" t="n"/>
      <c r="C755" s="8" t="n"/>
      <c r="D755" s="6" t="n"/>
      <c r="E755" s="6" t="n"/>
      <c r="F755" s="6" t="n"/>
    </row>
    <row r="756">
      <c r="A756" s="6" t="n"/>
      <c r="B756" s="7" t="n"/>
      <c r="C756" s="8" t="n"/>
      <c r="D756" s="6" t="n"/>
      <c r="E756" s="6" t="n"/>
      <c r="F756" s="6" t="n"/>
    </row>
    <row r="757">
      <c r="A757" s="6" t="n"/>
      <c r="B757" s="7" t="n"/>
      <c r="C757" s="8" t="n"/>
      <c r="D757" s="6" t="n"/>
      <c r="E757" s="6" t="n"/>
      <c r="F757" s="6" t="n"/>
    </row>
    <row r="758">
      <c r="A758" s="6" t="n"/>
      <c r="B758" s="7" t="n"/>
      <c r="C758" s="8" t="n"/>
      <c r="D758" s="6" t="n"/>
      <c r="E758" s="6" t="n"/>
      <c r="F758" s="6" t="n"/>
    </row>
    <row r="759">
      <c r="A759" s="6" t="n"/>
      <c r="B759" s="7" t="n"/>
      <c r="C759" s="8" t="n"/>
      <c r="D759" s="6" t="n"/>
      <c r="E759" s="6" t="n"/>
      <c r="F759" s="6" t="n"/>
    </row>
    <row r="760">
      <c r="A760" s="6" t="n"/>
      <c r="B760" s="7" t="n"/>
      <c r="C760" s="8" t="n"/>
      <c r="D760" s="6" t="n"/>
      <c r="E760" s="6" t="n"/>
      <c r="F760" s="6" t="n"/>
    </row>
    <row r="761">
      <c r="A761" s="6" t="n"/>
      <c r="B761" s="7" t="n"/>
      <c r="C761" s="8" t="n"/>
      <c r="D761" s="6" t="n"/>
      <c r="E761" s="6" t="n"/>
      <c r="F761" s="6" t="n"/>
    </row>
    <row r="762">
      <c r="A762" s="6" t="n"/>
      <c r="B762" s="7" t="n"/>
      <c r="C762" s="8" t="n"/>
      <c r="D762" s="6" t="n"/>
      <c r="E762" s="6" t="n"/>
      <c r="F762" s="6" t="n"/>
    </row>
    <row r="763">
      <c r="A763" s="6" t="n"/>
      <c r="B763" s="7" t="n"/>
      <c r="C763" s="8" t="n"/>
      <c r="D763" s="6" t="n"/>
      <c r="E763" s="6" t="n"/>
      <c r="F763" s="6" t="n"/>
    </row>
    <row r="764">
      <c r="A764" s="6" t="n"/>
      <c r="B764" s="7" t="n"/>
      <c r="C764" s="8" t="n"/>
      <c r="D764" s="6" t="n"/>
      <c r="E764" s="6" t="n"/>
      <c r="F764" s="6" t="n"/>
    </row>
    <row r="765">
      <c r="A765" s="6" t="n"/>
      <c r="B765" s="7" t="n"/>
      <c r="C765" s="8" t="n"/>
      <c r="D765" s="6" t="n"/>
      <c r="E765" s="6" t="n"/>
      <c r="F765" s="6" t="n"/>
    </row>
    <row r="766">
      <c r="A766" s="6" t="n"/>
      <c r="B766" s="7" t="n"/>
      <c r="C766" s="8" t="n"/>
      <c r="D766" s="6" t="n"/>
      <c r="E766" s="6" t="n"/>
      <c r="F766" s="6" t="n"/>
    </row>
    <row r="767">
      <c r="A767" s="6" t="n"/>
      <c r="B767" s="7" t="n"/>
      <c r="C767" s="8" t="n"/>
      <c r="D767" s="6" t="n"/>
      <c r="E767" s="6" t="n"/>
      <c r="F767" s="6" t="n"/>
    </row>
    <row r="768">
      <c r="A768" s="6" t="n"/>
      <c r="B768" s="7" t="n"/>
      <c r="C768" s="8" t="n"/>
      <c r="D768" s="6" t="n"/>
      <c r="E768" s="6" t="n"/>
      <c r="F768" s="6" t="n"/>
    </row>
    <row r="769">
      <c r="A769" s="6" t="n"/>
      <c r="B769" s="7" t="n"/>
      <c r="C769" s="8" t="n"/>
      <c r="D769" s="6" t="n"/>
      <c r="E769" s="6" t="n"/>
      <c r="F769" s="6" t="n"/>
    </row>
    <row r="770">
      <c r="A770" s="6" t="n"/>
      <c r="B770" s="7" t="n"/>
      <c r="C770" s="8" t="n"/>
      <c r="D770" s="6" t="n"/>
      <c r="E770" s="6" t="n"/>
      <c r="F770" s="6" t="n"/>
    </row>
    <row r="771">
      <c r="A771" s="6" t="n"/>
      <c r="B771" s="7" t="n"/>
      <c r="C771" s="8" t="n"/>
      <c r="D771" s="6" t="n"/>
      <c r="E771" s="6" t="n"/>
      <c r="F771" s="6" t="n"/>
    </row>
    <row r="772">
      <c r="A772" s="6" t="n"/>
      <c r="B772" s="7" t="n"/>
      <c r="C772" s="8" t="n"/>
      <c r="D772" s="6" t="n"/>
      <c r="E772" s="6" t="n"/>
      <c r="F772" s="6" t="n"/>
    </row>
    <row r="773">
      <c r="A773" s="6" t="n"/>
      <c r="B773" s="7" t="n"/>
      <c r="C773" s="8" t="n"/>
      <c r="D773" s="6" t="n"/>
      <c r="E773" s="6" t="n"/>
      <c r="F773" s="6" t="n"/>
    </row>
    <row r="774">
      <c r="A774" s="6" t="n"/>
      <c r="B774" s="7" t="n"/>
      <c r="C774" s="8" t="n"/>
      <c r="D774" s="6" t="n"/>
      <c r="E774" s="6" t="n"/>
      <c r="F774" s="6" t="n"/>
    </row>
    <row r="775">
      <c r="A775" s="6" t="n"/>
      <c r="B775" s="7" t="n"/>
      <c r="C775" s="8" t="n"/>
      <c r="D775" s="6" t="n"/>
      <c r="E775" s="6" t="n"/>
      <c r="F775" s="6" t="n"/>
    </row>
    <row r="776">
      <c r="A776" s="6" t="n"/>
      <c r="B776" s="7" t="n"/>
      <c r="C776" s="8" t="n"/>
      <c r="D776" s="6" t="n"/>
      <c r="E776" s="6" t="n"/>
      <c r="F776" s="6" t="n"/>
    </row>
    <row r="777">
      <c r="A777" s="6" t="n"/>
      <c r="B777" s="7" t="n"/>
      <c r="C777" s="8" t="n"/>
      <c r="D777" s="6" t="n"/>
      <c r="E777" s="6" t="n"/>
      <c r="F777" s="6" t="n"/>
    </row>
    <row r="778">
      <c r="A778" s="6" t="n"/>
      <c r="B778" s="7" t="n"/>
      <c r="C778" s="8" t="n"/>
      <c r="D778" s="6" t="n"/>
      <c r="E778" s="6" t="n"/>
      <c r="F778" s="6" t="n"/>
    </row>
    <row r="779">
      <c r="A779" s="6" t="n"/>
      <c r="B779" s="7" t="n"/>
      <c r="C779" s="8" t="n"/>
      <c r="D779" s="6" t="n"/>
      <c r="E779" s="6" t="n"/>
      <c r="F779" s="6" t="n"/>
    </row>
    <row r="780">
      <c r="A780" s="6" t="n"/>
      <c r="B780" s="7" t="n"/>
      <c r="C780" s="8" t="n"/>
      <c r="D780" s="6" t="n"/>
      <c r="E780" s="6" t="n"/>
      <c r="F780" s="6" t="n"/>
    </row>
    <row r="781">
      <c r="A781" s="6" t="n"/>
      <c r="B781" s="7" t="n"/>
      <c r="C781" s="8" t="n"/>
      <c r="D781" s="6" t="n"/>
      <c r="E781" s="6" t="n"/>
      <c r="F781" s="6" t="n"/>
    </row>
    <row r="782">
      <c r="A782" s="6" t="n"/>
      <c r="B782" s="7" t="n"/>
      <c r="C782" s="8" t="n"/>
      <c r="D782" s="6" t="n"/>
      <c r="E782" s="6" t="n"/>
      <c r="F782" s="6" t="n"/>
    </row>
    <row r="783">
      <c r="A783" s="6" t="n"/>
      <c r="B783" s="7" t="n"/>
      <c r="C783" s="8" t="n"/>
      <c r="D783" s="6" t="n"/>
      <c r="E783" s="6" t="n"/>
      <c r="F783" s="6" t="n"/>
    </row>
    <row r="784">
      <c r="A784" s="6" t="n"/>
      <c r="B784" s="7" t="n"/>
      <c r="C784" s="8" t="n"/>
      <c r="D784" s="6" t="n"/>
      <c r="E784" s="6" t="n"/>
      <c r="F784" s="6" t="n"/>
    </row>
    <row r="785">
      <c r="A785" s="6" t="n"/>
      <c r="B785" s="7" t="n"/>
      <c r="C785" s="8" t="n"/>
      <c r="D785" s="6" t="n"/>
      <c r="E785" s="6" t="n"/>
      <c r="F785" s="6" t="n"/>
    </row>
    <row r="786">
      <c r="A786" s="6" t="n"/>
      <c r="B786" s="7" t="n"/>
      <c r="C786" s="8" t="n"/>
      <c r="D786" s="6" t="n"/>
      <c r="E786" s="6" t="n"/>
      <c r="F786" s="6" t="n"/>
    </row>
    <row r="787">
      <c r="A787" s="6" t="n"/>
      <c r="B787" s="7" t="n"/>
      <c r="C787" s="8" t="n"/>
      <c r="D787" s="6" t="n"/>
      <c r="E787" s="6" t="n"/>
      <c r="F787" s="6" t="n"/>
    </row>
    <row r="788">
      <c r="A788" s="6" t="n"/>
      <c r="B788" s="7" t="n"/>
      <c r="C788" s="8" t="n"/>
      <c r="D788" s="6" t="n"/>
      <c r="E788" s="6" t="n"/>
      <c r="F788" s="6" t="n"/>
    </row>
    <row r="789">
      <c r="A789" s="6" t="n"/>
      <c r="B789" s="7" t="n"/>
      <c r="C789" s="8" t="n"/>
      <c r="D789" s="6" t="n"/>
      <c r="E789" s="6" t="n"/>
      <c r="F789" s="6" t="n"/>
    </row>
    <row r="790">
      <c r="A790" s="6" t="n"/>
      <c r="B790" s="7" t="n"/>
      <c r="C790" s="8" t="n"/>
      <c r="D790" s="6" t="n"/>
      <c r="E790" s="6" t="n"/>
      <c r="F790" s="6" t="n"/>
    </row>
    <row r="791">
      <c r="A791" s="6" t="n"/>
      <c r="B791" s="7" t="n"/>
      <c r="C791" s="8" t="n"/>
      <c r="D791" s="6" t="n"/>
      <c r="E791" s="6" t="n"/>
      <c r="F791" s="6" t="n"/>
    </row>
    <row r="792">
      <c r="A792" s="6" t="n"/>
      <c r="B792" s="7" t="n"/>
      <c r="C792" s="8" t="n"/>
      <c r="D792" s="6" t="n"/>
      <c r="E792" s="6" t="n"/>
      <c r="F792" s="6" t="n"/>
    </row>
    <row r="793">
      <c r="A793" s="6" t="n"/>
      <c r="B793" s="7" t="n"/>
      <c r="C793" s="8" t="n"/>
      <c r="D793" s="6" t="n"/>
      <c r="E793" s="6" t="n"/>
      <c r="F793" s="6" t="n"/>
    </row>
    <row r="794">
      <c r="A794" s="6" t="n"/>
      <c r="B794" s="7" t="n"/>
      <c r="C794" s="8" t="n"/>
      <c r="D794" s="6" t="n"/>
      <c r="E794" s="6" t="n"/>
      <c r="F794" s="6" t="n"/>
    </row>
    <row r="795">
      <c r="A795" s="6" t="n"/>
      <c r="B795" s="7" t="n"/>
      <c r="C795" s="8" t="n"/>
      <c r="D795" s="6" t="n"/>
      <c r="E795" s="6" t="n"/>
      <c r="F795" s="6" t="n"/>
    </row>
    <row r="796">
      <c r="A796" s="6" t="n"/>
      <c r="B796" s="7" t="n"/>
      <c r="C796" s="8" t="n"/>
      <c r="D796" s="6" t="n"/>
      <c r="E796" s="6" t="n"/>
      <c r="F796" s="6" t="n"/>
    </row>
    <row r="797">
      <c r="A797" s="6" t="n"/>
      <c r="B797" s="7" t="n"/>
      <c r="C797" s="8" t="n"/>
      <c r="D797" s="6" t="n"/>
      <c r="E797" s="6" t="n"/>
      <c r="F797" s="6" t="n"/>
    </row>
    <row r="798">
      <c r="A798" s="6" t="n"/>
      <c r="B798" s="7" t="n"/>
      <c r="C798" s="8" t="n"/>
      <c r="D798" s="6" t="n"/>
      <c r="E798" s="6" t="n"/>
      <c r="F798" s="6" t="n"/>
    </row>
    <row r="799">
      <c r="A799" s="6" t="n"/>
      <c r="B799" s="7" t="n"/>
      <c r="C799" s="8" t="n"/>
      <c r="D799" s="6" t="n"/>
      <c r="E799" s="6" t="n"/>
      <c r="F799" s="6" t="n"/>
    </row>
    <row r="800">
      <c r="A800" s="6" t="n"/>
      <c r="B800" s="7" t="n"/>
      <c r="C800" s="8" t="n"/>
      <c r="D800" s="6" t="n"/>
      <c r="E800" s="6" t="n"/>
      <c r="F800" s="6" t="n"/>
    </row>
    <row r="801">
      <c r="A801" s="6" t="n"/>
      <c r="B801" s="7" t="n"/>
      <c r="C801" s="8" t="n"/>
      <c r="D801" s="6" t="n"/>
      <c r="E801" s="6" t="n"/>
      <c r="F801" s="6" t="n"/>
    </row>
    <row r="802">
      <c r="A802" s="6" t="n"/>
      <c r="B802" s="7" t="n"/>
      <c r="C802" s="8" t="n"/>
      <c r="D802" s="6" t="n"/>
      <c r="E802" s="6" t="n"/>
      <c r="F802" s="6" t="n"/>
    </row>
    <row r="803">
      <c r="A803" s="6" t="n"/>
      <c r="B803" s="7" t="n"/>
      <c r="C803" s="8" t="n"/>
      <c r="D803" s="6" t="n"/>
      <c r="E803" s="6" t="n"/>
      <c r="F803" s="6" t="n"/>
    </row>
    <row r="804">
      <c r="A804" s="6" t="n"/>
      <c r="B804" s="7" t="n"/>
      <c r="C804" s="8" t="n"/>
      <c r="D804" s="6" t="n"/>
      <c r="E804" s="6" t="n"/>
      <c r="F804" s="6" t="n"/>
    </row>
    <row r="805">
      <c r="A805" s="6" t="n"/>
      <c r="B805" s="7" t="n"/>
      <c r="C805" s="8" t="n"/>
      <c r="D805" s="6" t="n"/>
      <c r="E805" s="6" t="n"/>
      <c r="F805" s="6" t="n"/>
    </row>
    <row r="806">
      <c r="A806" s="6" t="n"/>
      <c r="B806" s="7" t="n"/>
      <c r="C806" s="8" t="n"/>
      <c r="D806" s="6" t="n"/>
      <c r="E806" s="6" t="n"/>
      <c r="F806" s="6" t="n"/>
    </row>
    <row r="807">
      <c r="A807" s="6" t="n"/>
      <c r="B807" s="7" t="n"/>
      <c r="C807" s="8" t="n"/>
      <c r="D807" s="6" t="n"/>
      <c r="E807" s="6" t="n"/>
      <c r="F807" s="6" t="n"/>
    </row>
    <row r="808">
      <c r="A808" s="6" t="n"/>
      <c r="B808" s="7" t="n"/>
      <c r="C808" s="8" t="n"/>
      <c r="D808" s="6" t="n"/>
      <c r="E808" s="6" t="n"/>
      <c r="F808" s="6" t="n"/>
    </row>
    <row r="809">
      <c r="A809" s="6" t="n"/>
      <c r="B809" s="7" t="n"/>
      <c r="C809" s="8" t="n"/>
      <c r="D809" s="6" t="n"/>
      <c r="E809" s="6" t="n"/>
      <c r="F809" s="6" t="n"/>
    </row>
    <row r="810">
      <c r="A810" s="6" t="n"/>
      <c r="B810" s="7" t="n"/>
      <c r="C810" s="8" t="n"/>
      <c r="D810" s="6" t="n"/>
      <c r="E810" s="6" t="n"/>
      <c r="F810" s="6" t="n"/>
    </row>
    <row r="811">
      <c r="A811" s="6" t="n"/>
      <c r="B811" s="7" t="n"/>
      <c r="C811" s="8" t="n"/>
      <c r="D811" s="6" t="n"/>
      <c r="E811" s="6" t="n"/>
      <c r="F811" s="6" t="n"/>
    </row>
    <row r="812">
      <c r="A812" s="6" t="n"/>
      <c r="B812" s="7" t="n"/>
      <c r="C812" s="8" t="n"/>
      <c r="D812" s="6" t="n"/>
      <c r="E812" s="6" t="n"/>
      <c r="F812" s="6" t="n"/>
    </row>
    <row r="813">
      <c r="A813" s="6" t="n"/>
      <c r="B813" s="7" t="n"/>
      <c r="C813" s="8" t="n"/>
      <c r="D813" s="6" t="n"/>
      <c r="E813" s="6" t="n"/>
      <c r="F813" s="6" t="n"/>
    </row>
    <row r="814">
      <c r="A814" s="6" t="n"/>
      <c r="B814" s="7" t="n"/>
      <c r="C814" s="8" t="n"/>
      <c r="D814" s="6" t="n"/>
      <c r="E814" s="6" t="n"/>
      <c r="F814" s="6" t="n"/>
    </row>
    <row r="815">
      <c r="A815" s="6" t="n"/>
      <c r="B815" s="7" t="n"/>
      <c r="C815" s="8" t="n"/>
      <c r="D815" s="6" t="n"/>
      <c r="E815" s="6" t="n"/>
      <c r="F815" s="6" t="n"/>
    </row>
    <row r="816">
      <c r="A816" s="6" t="n"/>
      <c r="B816" s="7" t="n"/>
      <c r="C816" s="8" t="n"/>
      <c r="D816" s="6" t="n"/>
      <c r="E816" s="6" t="n"/>
      <c r="F816" s="6" t="n"/>
    </row>
    <row r="817">
      <c r="A817" s="6" t="n"/>
      <c r="B817" s="7" t="n"/>
      <c r="C817" s="8" t="n"/>
      <c r="D817" s="6" t="n"/>
      <c r="E817" s="6" t="n"/>
      <c r="F817" s="6" t="n"/>
    </row>
    <row r="818">
      <c r="A818" s="6" t="n"/>
      <c r="B818" s="7" t="n"/>
      <c r="C818" s="8" t="n"/>
      <c r="D818" s="6" t="n"/>
      <c r="E818" s="6" t="n"/>
      <c r="F818" s="6" t="n"/>
    </row>
    <row r="819">
      <c r="A819" s="6" t="n"/>
      <c r="B819" s="7" t="n"/>
      <c r="C819" s="8" t="n"/>
      <c r="D819" s="6" t="n"/>
      <c r="E819" s="6" t="n"/>
      <c r="F819" s="6" t="n"/>
    </row>
    <row r="820">
      <c r="A820" s="6" t="n"/>
      <c r="B820" s="7" t="n"/>
      <c r="C820" s="8" t="n"/>
      <c r="D820" s="6" t="n"/>
      <c r="E820" s="6" t="n"/>
      <c r="F820" s="6" t="n"/>
    </row>
    <row r="821">
      <c r="A821" s="6" t="n"/>
      <c r="B821" s="7" t="n"/>
      <c r="C821" s="8" t="n"/>
      <c r="D821" s="6" t="n"/>
      <c r="E821" s="6" t="n"/>
      <c r="F821" s="6" t="n"/>
    </row>
    <row r="822">
      <c r="A822" s="6" t="n"/>
      <c r="B822" s="7" t="n"/>
      <c r="C822" s="8" t="n"/>
      <c r="D822" s="6" t="n"/>
      <c r="E822" s="6" t="n"/>
      <c r="F822" s="6" t="n"/>
    </row>
    <row r="823">
      <c r="A823" s="6" t="n"/>
      <c r="B823" s="7" t="n"/>
      <c r="C823" s="8" t="n"/>
      <c r="D823" s="6" t="n"/>
      <c r="E823" s="6" t="n"/>
      <c r="F823" s="6" t="n"/>
    </row>
    <row r="824">
      <c r="A824" s="6" t="n"/>
      <c r="B824" s="7" t="n"/>
      <c r="C824" s="8" t="n"/>
      <c r="D824" s="6" t="n"/>
      <c r="E824" s="6" t="n"/>
      <c r="F824" s="6" t="n"/>
    </row>
    <row r="825">
      <c r="A825" s="6" t="n"/>
      <c r="B825" s="7" t="n"/>
      <c r="C825" s="8" t="n"/>
      <c r="D825" s="6" t="n"/>
      <c r="E825" s="6" t="n"/>
      <c r="F825" s="6" t="n"/>
    </row>
    <row r="826">
      <c r="A826" s="6" t="n"/>
      <c r="B826" s="7" t="n"/>
      <c r="C826" s="8" t="n"/>
      <c r="D826" s="6" t="n"/>
      <c r="E826" s="6" t="n"/>
      <c r="F826" s="6" t="n"/>
    </row>
    <row r="827">
      <c r="A827" s="6" t="n"/>
      <c r="B827" s="7" t="n"/>
      <c r="C827" s="8" t="n"/>
      <c r="D827" s="6" t="n"/>
      <c r="E827" s="6" t="n"/>
      <c r="F827" s="6" t="n"/>
    </row>
    <row r="828">
      <c r="A828" s="6" t="n"/>
      <c r="B828" s="7" t="n"/>
      <c r="C828" s="8" t="n"/>
      <c r="D828" s="6" t="n"/>
      <c r="E828" s="6" t="n"/>
      <c r="F828" s="6" t="n"/>
    </row>
    <row r="829">
      <c r="A829" s="6" t="n"/>
      <c r="B829" s="7" t="n"/>
      <c r="C829" s="8" t="n"/>
      <c r="D829" s="6" t="n"/>
      <c r="E829" s="6" t="n"/>
      <c r="F829" s="6" t="n"/>
    </row>
    <row r="830">
      <c r="A830" s="6" t="n"/>
      <c r="B830" s="7" t="n"/>
      <c r="C830" s="8" t="n"/>
      <c r="D830" s="6" t="n"/>
      <c r="E830" s="6" t="n"/>
      <c r="F830" s="6" t="n"/>
    </row>
    <row r="831">
      <c r="A831" s="6" t="n"/>
      <c r="B831" s="7" t="n"/>
      <c r="C831" s="8" t="n"/>
      <c r="D831" s="6" t="n"/>
      <c r="E831" s="6" t="n"/>
      <c r="F831" s="6" t="n"/>
    </row>
    <row r="832">
      <c r="A832" s="6" t="n"/>
      <c r="B832" s="7" t="n"/>
      <c r="C832" s="8" t="n"/>
      <c r="D832" s="6" t="n"/>
      <c r="E832" s="6" t="n"/>
      <c r="F832" s="6" t="n"/>
    </row>
    <row r="833">
      <c r="A833" s="6" t="n"/>
      <c r="B833" s="7" t="n"/>
      <c r="C833" s="8" t="n"/>
      <c r="D833" s="6" t="n"/>
      <c r="E833" s="6" t="n"/>
      <c r="F833" s="6" t="n"/>
    </row>
    <row r="834">
      <c r="A834" s="6" t="n"/>
      <c r="B834" s="7" t="n"/>
      <c r="C834" s="8" t="n"/>
      <c r="D834" s="6" t="n"/>
      <c r="E834" s="6" t="n"/>
      <c r="F834" s="6" t="n"/>
    </row>
    <row r="835">
      <c r="A835" s="6" t="n"/>
      <c r="B835" s="7" t="n"/>
      <c r="C835" s="8" t="n"/>
      <c r="D835" s="6" t="n"/>
      <c r="E835" s="6" t="n"/>
      <c r="F835" s="6" t="n"/>
    </row>
    <row r="836">
      <c r="A836" s="6" t="n"/>
      <c r="B836" s="7" t="n"/>
      <c r="C836" s="8" t="n"/>
      <c r="D836" s="6" t="n"/>
      <c r="E836" s="6" t="n"/>
      <c r="F836" s="6" t="n"/>
    </row>
    <row r="837">
      <c r="A837" s="6" t="n"/>
      <c r="B837" s="7" t="n"/>
      <c r="C837" s="8" t="n"/>
      <c r="D837" s="6" t="n"/>
      <c r="E837" s="6" t="n"/>
      <c r="F837" s="6" t="n"/>
    </row>
    <row r="838">
      <c r="A838" s="6" t="n"/>
      <c r="B838" s="7" t="n"/>
      <c r="C838" s="8" t="n"/>
      <c r="D838" s="6" t="n"/>
      <c r="E838" s="6" t="n"/>
      <c r="F838" s="6" t="n"/>
    </row>
    <row r="839">
      <c r="A839" s="6" t="n"/>
      <c r="B839" s="7" t="n"/>
      <c r="C839" s="8" t="n"/>
      <c r="D839" s="6" t="n"/>
      <c r="E839" s="6" t="n"/>
      <c r="F839" s="6" t="n"/>
    </row>
    <row r="840">
      <c r="A840" s="6" t="n"/>
      <c r="B840" s="7" t="n"/>
      <c r="C840" s="8" t="n"/>
      <c r="D840" s="6" t="n"/>
      <c r="E840" s="6" t="n"/>
      <c r="F840" s="6" t="n"/>
    </row>
    <row r="841">
      <c r="A841" s="6" t="n"/>
      <c r="B841" s="7" t="n"/>
      <c r="C841" s="8" t="n"/>
      <c r="D841" s="6" t="n"/>
      <c r="E841" s="6" t="n"/>
      <c r="F841" s="6" t="n"/>
    </row>
    <row r="842">
      <c r="A842" s="6" t="n"/>
      <c r="B842" s="7" t="n"/>
      <c r="C842" s="8" t="n"/>
      <c r="D842" s="6" t="n"/>
      <c r="E842" s="6" t="n"/>
      <c r="F842" s="6" t="n"/>
    </row>
    <row r="843">
      <c r="A843" s="6" t="n"/>
      <c r="B843" s="7" t="n"/>
      <c r="C843" s="8" t="n"/>
      <c r="D843" s="6" t="n"/>
      <c r="E843" s="6" t="n"/>
      <c r="F843" s="6" t="n"/>
    </row>
    <row r="844">
      <c r="A844" s="6" t="n"/>
      <c r="B844" s="7" t="n"/>
      <c r="C844" s="8" t="n"/>
      <c r="D844" s="6" t="n"/>
      <c r="E844" s="6" t="n"/>
      <c r="F844" s="6" t="n"/>
    </row>
    <row r="845">
      <c r="A845" s="6" t="n"/>
      <c r="B845" s="7" t="n"/>
      <c r="C845" s="8" t="n"/>
      <c r="D845" s="6" t="n"/>
      <c r="E845" s="6" t="n"/>
      <c r="F845" s="6" t="n"/>
    </row>
    <row r="846">
      <c r="A846" s="6" t="n"/>
      <c r="B846" s="7" t="n"/>
      <c r="C846" s="8" t="n"/>
      <c r="D846" s="6" t="n"/>
      <c r="E846" s="6" t="n"/>
      <c r="F846" s="6" t="n"/>
    </row>
    <row r="847">
      <c r="A847" s="6" t="n"/>
      <c r="B847" s="7" t="n"/>
      <c r="C847" s="8" t="n"/>
      <c r="D847" s="6" t="n"/>
      <c r="E847" s="6" t="n"/>
      <c r="F847" s="6" t="n"/>
    </row>
    <row r="848">
      <c r="A848" s="6" t="n"/>
      <c r="B848" s="7" t="n"/>
      <c r="C848" s="8" t="n"/>
      <c r="D848" s="6" t="n"/>
      <c r="E848" s="6" t="n"/>
      <c r="F848" s="6" t="n"/>
    </row>
    <row r="849">
      <c r="A849" s="6" t="n"/>
      <c r="B849" s="7" t="n"/>
      <c r="C849" s="8" t="n"/>
      <c r="D849" s="6" t="n"/>
      <c r="E849" s="6" t="n"/>
      <c r="F849" s="6" t="n"/>
    </row>
    <row r="850">
      <c r="A850" s="6" t="n"/>
      <c r="B850" s="7" t="n"/>
      <c r="C850" s="8" t="n"/>
      <c r="D850" s="6" t="n"/>
      <c r="E850" s="6" t="n"/>
      <c r="F850" s="6" t="n"/>
    </row>
    <row r="851">
      <c r="A851" s="6" t="n"/>
      <c r="B851" s="7" t="n"/>
      <c r="C851" s="8" t="n"/>
      <c r="D851" s="6" t="n"/>
      <c r="E851" s="6" t="n"/>
      <c r="F851" s="6" t="n"/>
    </row>
    <row r="852">
      <c r="A852" s="6" t="n"/>
      <c r="B852" s="7" t="n"/>
      <c r="C852" s="8" t="n"/>
      <c r="D852" s="6" t="n"/>
      <c r="E852" s="6" t="n"/>
      <c r="F852" s="6" t="n"/>
    </row>
    <row r="853">
      <c r="A853" s="6" t="n"/>
      <c r="B853" s="7" t="n"/>
      <c r="C853" s="8" t="n"/>
      <c r="D853" s="6" t="n"/>
      <c r="E853" s="6" t="n"/>
      <c r="F853" s="6" t="n"/>
    </row>
    <row r="854">
      <c r="A854" s="6" t="n"/>
      <c r="B854" s="7" t="n"/>
      <c r="C854" s="8" t="n"/>
      <c r="D854" s="6" t="n"/>
      <c r="E854" s="6" t="n"/>
      <c r="F854" s="6" t="n"/>
    </row>
    <row r="855">
      <c r="A855" s="6" t="n"/>
      <c r="B855" s="7" t="n"/>
      <c r="C855" s="8" t="n"/>
      <c r="D855" s="6" t="n"/>
      <c r="E855" s="6" t="n"/>
      <c r="F855" s="6" t="n"/>
    </row>
    <row r="856">
      <c r="A856" s="6" t="n"/>
      <c r="B856" s="7" t="n"/>
      <c r="C856" s="8" t="n"/>
      <c r="D856" s="6" t="n"/>
      <c r="E856" s="6" t="n"/>
      <c r="F856" s="6" t="n"/>
    </row>
    <row r="857">
      <c r="A857" s="6" t="n"/>
      <c r="B857" s="7" t="n"/>
      <c r="C857" s="8" t="n"/>
      <c r="D857" s="6" t="n"/>
      <c r="E857" s="6" t="n"/>
      <c r="F857" s="6" t="n"/>
    </row>
    <row r="858">
      <c r="A858" s="6" t="n"/>
      <c r="B858" s="7" t="n"/>
      <c r="C858" s="8" t="n"/>
      <c r="D858" s="6" t="n"/>
      <c r="E858" s="6" t="n"/>
      <c r="F858" s="6" t="n"/>
    </row>
    <row r="859">
      <c r="A859" s="6" t="n"/>
      <c r="B859" s="7" t="n"/>
      <c r="C859" s="8" t="n"/>
      <c r="D859" s="6" t="n"/>
      <c r="E859" s="6" t="n"/>
      <c r="F859" s="6" t="n"/>
    </row>
    <row r="860">
      <c r="A860" s="6" t="n"/>
      <c r="B860" s="7" t="n"/>
      <c r="C860" s="8" t="n"/>
      <c r="D860" s="6" t="n"/>
      <c r="E860" s="6" t="n"/>
      <c r="F860" s="6" t="n"/>
    </row>
    <row r="861">
      <c r="A861" s="6" t="n"/>
      <c r="B861" s="7" t="n"/>
      <c r="C861" s="8" t="n"/>
      <c r="D861" s="6" t="n"/>
      <c r="E861" s="6" t="n"/>
      <c r="F861" s="6" t="n"/>
    </row>
    <row r="862">
      <c r="A862" s="6" t="n"/>
      <c r="B862" s="7" t="n"/>
      <c r="C862" s="8" t="n"/>
      <c r="D862" s="6" t="n"/>
      <c r="E862" s="6" t="n"/>
      <c r="F862" s="6" t="n"/>
    </row>
    <row r="863">
      <c r="A863" s="6" t="n"/>
      <c r="B863" s="7" t="n"/>
      <c r="C863" s="8" t="n"/>
      <c r="D863" s="6" t="n"/>
      <c r="E863" s="6" t="n"/>
      <c r="F863" s="6" t="n"/>
    </row>
    <row r="864">
      <c r="A864" s="6" t="n"/>
      <c r="B864" s="7" t="n"/>
      <c r="C864" s="8" t="n"/>
      <c r="D864" s="6" t="n"/>
      <c r="E864" s="6" t="n"/>
      <c r="F864" s="6" t="n"/>
    </row>
    <row r="865">
      <c r="A865" s="6" t="n"/>
      <c r="B865" s="7" t="n"/>
      <c r="C865" s="8" t="n"/>
      <c r="D865" s="6" t="n"/>
      <c r="E865" s="6" t="n"/>
      <c r="F865" s="6" t="n"/>
    </row>
    <row r="866">
      <c r="A866" s="6" t="n"/>
      <c r="B866" s="7" t="n"/>
      <c r="C866" s="8" t="n"/>
      <c r="D866" s="6" t="n"/>
      <c r="E866" s="6" t="n"/>
      <c r="F866" s="6" t="n"/>
    </row>
    <row r="867">
      <c r="A867" s="6" t="n"/>
      <c r="B867" s="7" t="n"/>
      <c r="C867" s="8" t="n"/>
      <c r="D867" s="6" t="n"/>
      <c r="E867" s="6" t="n"/>
      <c r="F867" s="6" t="n"/>
    </row>
    <row r="868">
      <c r="A868" s="6" t="n"/>
      <c r="B868" s="7" t="n"/>
      <c r="C868" s="8" t="n"/>
      <c r="D868" s="6" t="n"/>
      <c r="E868" s="6" t="n"/>
      <c r="F868" s="6" t="n"/>
    </row>
    <row r="869">
      <c r="A869" s="6" t="n"/>
      <c r="B869" s="7" t="n"/>
      <c r="C869" s="8" t="n"/>
      <c r="D869" s="6" t="n"/>
      <c r="E869" s="6" t="n"/>
      <c r="F869" s="6" t="n"/>
    </row>
    <row r="870">
      <c r="A870" s="6" t="n"/>
      <c r="B870" s="7" t="n"/>
      <c r="C870" s="8" t="n"/>
      <c r="D870" s="6" t="n"/>
      <c r="E870" s="6" t="n"/>
      <c r="F870" s="6" t="n"/>
    </row>
    <row r="871">
      <c r="A871" s="6" t="n"/>
      <c r="B871" s="7" t="n"/>
      <c r="C871" s="8" t="n"/>
      <c r="D871" s="6" t="n"/>
      <c r="E871" s="6" t="n"/>
      <c r="F871" s="6" t="n"/>
    </row>
    <row r="872">
      <c r="A872" s="6" t="n"/>
      <c r="B872" s="7" t="n"/>
      <c r="C872" s="8" t="n"/>
      <c r="D872" s="6" t="n"/>
      <c r="E872" s="6" t="n"/>
      <c r="F872" s="6" t="n"/>
    </row>
    <row r="873">
      <c r="A873" s="6" t="n"/>
      <c r="B873" s="7" t="n"/>
      <c r="C873" s="8" t="n"/>
      <c r="D873" s="6" t="n"/>
      <c r="E873" s="6" t="n"/>
      <c r="F873" s="6" t="n"/>
    </row>
    <row r="874">
      <c r="A874" s="6" t="n"/>
      <c r="B874" s="7" t="n"/>
      <c r="C874" s="8" t="n"/>
      <c r="D874" s="6" t="n"/>
      <c r="E874" s="6" t="n"/>
      <c r="F874" s="6" t="n"/>
    </row>
    <row r="875">
      <c r="A875" s="6" t="n"/>
      <c r="B875" s="7" t="n"/>
      <c r="C875" s="8" t="n"/>
      <c r="D875" s="6" t="n"/>
      <c r="E875" s="6" t="n"/>
      <c r="F875" s="6" t="n"/>
    </row>
    <row r="876">
      <c r="A876" s="6" t="n"/>
      <c r="B876" s="7" t="n"/>
      <c r="C876" s="8" t="n"/>
      <c r="D876" s="6" t="n"/>
      <c r="E876" s="6" t="n"/>
      <c r="F876" s="6" t="n"/>
    </row>
    <row r="877">
      <c r="A877" s="6" t="n"/>
      <c r="B877" s="7" t="n"/>
      <c r="C877" s="8" t="n"/>
      <c r="D877" s="6" t="n"/>
      <c r="E877" s="6" t="n"/>
      <c r="F877" s="6" t="n"/>
    </row>
    <row r="878">
      <c r="A878" s="6" t="n"/>
      <c r="B878" s="7" t="n"/>
      <c r="C878" s="8" t="n"/>
      <c r="D878" s="6" t="n"/>
      <c r="E878" s="6" t="n"/>
      <c r="F878" s="6" t="n"/>
    </row>
    <row r="879">
      <c r="A879" s="6" t="n"/>
      <c r="B879" s="7" t="n"/>
      <c r="C879" s="8" t="n"/>
      <c r="D879" s="6" t="n"/>
      <c r="E879" s="6" t="n"/>
      <c r="F879" s="6" t="n"/>
    </row>
    <row r="880">
      <c r="A880" s="6" t="n"/>
      <c r="B880" s="7" t="n"/>
      <c r="C880" s="8" t="n"/>
      <c r="D880" s="6" t="n"/>
      <c r="E880" s="6" t="n"/>
      <c r="F880" s="6" t="n"/>
    </row>
    <row r="881">
      <c r="A881" s="6" t="n"/>
      <c r="B881" s="7" t="n"/>
      <c r="C881" s="8" t="n"/>
      <c r="D881" s="6" t="n"/>
      <c r="E881" s="6" t="n"/>
      <c r="F881" s="6" t="n"/>
    </row>
    <row r="882">
      <c r="A882" s="6" t="n"/>
      <c r="B882" s="7" t="n"/>
      <c r="C882" s="8" t="n"/>
      <c r="D882" s="6" t="n"/>
      <c r="E882" s="6" t="n"/>
      <c r="F882" s="6" t="n"/>
    </row>
    <row r="883">
      <c r="A883" s="6" t="n"/>
      <c r="B883" s="7" t="n"/>
      <c r="C883" s="8" t="n"/>
      <c r="D883" s="6" t="n"/>
      <c r="E883" s="6" t="n"/>
      <c r="F883" s="6" t="n"/>
    </row>
    <row r="884">
      <c r="A884" s="6" t="n"/>
      <c r="B884" s="7" t="n"/>
      <c r="C884" s="8" t="n"/>
      <c r="D884" s="6" t="n"/>
      <c r="E884" s="6" t="n"/>
      <c r="F884" s="6" t="n"/>
    </row>
    <row r="885">
      <c r="A885" s="6" t="n"/>
      <c r="B885" s="7" t="n"/>
      <c r="C885" s="8" t="n"/>
      <c r="D885" s="6" t="n"/>
      <c r="E885" s="6" t="n"/>
      <c r="F885" s="6" t="n"/>
    </row>
    <row r="886">
      <c r="A886" s="6" t="n"/>
      <c r="B886" s="7" t="n"/>
      <c r="C886" s="8" t="n"/>
      <c r="D886" s="6" t="n"/>
      <c r="E886" s="6" t="n"/>
      <c r="F886" s="6" t="n"/>
    </row>
    <row r="887">
      <c r="A887" s="6" t="n"/>
      <c r="B887" s="7" t="n"/>
      <c r="C887" s="8" t="n"/>
      <c r="D887" s="6" t="n"/>
      <c r="E887" s="6" t="n"/>
      <c r="F887" s="6" t="n"/>
    </row>
    <row r="888">
      <c r="A888" s="6" t="n"/>
      <c r="B888" s="7" t="n"/>
      <c r="C888" s="8" t="n"/>
      <c r="D888" s="6" t="n"/>
      <c r="E888" s="6" t="n"/>
      <c r="F888" s="6" t="n"/>
    </row>
    <row r="889">
      <c r="A889" s="6" t="n"/>
      <c r="B889" s="7" t="n"/>
      <c r="C889" s="8" t="n"/>
      <c r="D889" s="6" t="n"/>
      <c r="E889" s="6" t="n"/>
      <c r="F889" s="6" t="n"/>
    </row>
    <row r="890">
      <c r="A890" s="6" t="n"/>
      <c r="B890" s="7" t="n"/>
      <c r="C890" s="8" t="n"/>
      <c r="D890" s="6" t="n"/>
      <c r="E890" s="6" t="n"/>
      <c r="F890" s="6" t="n"/>
    </row>
    <row r="891">
      <c r="A891" s="6" t="n"/>
      <c r="B891" s="7" t="n"/>
      <c r="C891" s="8" t="n"/>
      <c r="D891" s="6" t="n"/>
      <c r="E891" s="6" t="n"/>
      <c r="F891" s="6" t="n"/>
    </row>
    <row r="892">
      <c r="A892" s="6" t="n"/>
      <c r="B892" s="7" t="n"/>
      <c r="C892" s="8" t="n"/>
      <c r="D892" s="6" t="n"/>
      <c r="E892" s="6" t="n"/>
      <c r="F892" s="6" t="n"/>
    </row>
    <row r="893">
      <c r="A893" s="6" t="n"/>
      <c r="B893" s="7" t="n"/>
      <c r="C893" s="8" t="n"/>
      <c r="D893" s="6" t="n"/>
      <c r="E893" s="6" t="n"/>
      <c r="F893" s="6" t="n"/>
    </row>
    <row r="894">
      <c r="A894" s="6" t="n"/>
      <c r="B894" s="7" t="n"/>
      <c r="C894" s="8" t="n"/>
      <c r="D894" s="6" t="n"/>
      <c r="E894" s="6" t="n"/>
      <c r="F894" s="6" t="n"/>
    </row>
    <row r="895">
      <c r="A895" s="6" t="n"/>
      <c r="B895" s="7" t="n"/>
      <c r="C895" s="8" t="n"/>
      <c r="D895" s="6" t="n"/>
      <c r="E895" s="6" t="n"/>
      <c r="F895" s="6" t="n"/>
    </row>
    <row r="896">
      <c r="A896" s="6" t="n"/>
      <c r="B896" s="7" t="n"/>
      <c r="C896" s="8" t="n"/>
      <c r="D896" s="6" t="n"/>
      <c r="E896" s="6" t="n"/>
      <c r="F896" s="6" t="n"/>
    </row>
    <row r="897">
      <c r="A897" s="6" t="n"/>
      <c r="B897" s="7" t="n"/>
      <c r="C897" s="8" t="n"/>
      <c r="D897" s="6" t="n"/>
      <c r="E897" s="6" t="n"/>
      <c r="F897" s="6" t="n"/>
    </row>
    <row r="898">
      <c r="A898" s="6" t="n"/>
      <c r="B898" s="7" t="n"/>
      <c r="C898" s="8" t="n"/>
      <c r="D898" s="6" t="n"/>
      <c r="E898" s="6" t="n"/>
      <c r="F898" s="6" t="n"/>
    </row>
    <row r="899">
      <c r="A899" s="6" t="n"/>
      <c r="B899" s="7" t="n"/>
      <c r="C899" s="8" t="n"/>
      <c r="D899" s="6" t="n"/>
      <c r="E899" s="6" t="n"/>
      <c r="F899" s="6" t="n"/>
    </row>
    <row r="900">
      <c r="A900" s="6" t="n"/>
      <c r="B900" s="7" t="n"/>
      <c r="C900" s="8" t="n"/>
      <c r="D900" s="6" t="n"/>
      <c r="E900" s="6" t="n"/>
      <c r="F900" s="6" t="n"/>
    </row>
    <row r="901">
      <c r="A901" s="6" t="n"/>
      <c r="B901" s="7" t="n"/>
      <c r="C901" s="8" t="n"/>
      <c r="D901" s="6" t="n"/>
      <c r="E901" s="6" t="n"/>
      <c r="F901" s="6" t="n"/>
    </row>
    <row r="902">
      <c r="A902" s="6" t="n"/>
      <c r="B902" s="7" t="n"/>
      <c r="C902" s="8" t="n"/>
      <c r="D902" s="6" t="n"/>
      <c r="E902" s="6" t="n"/>
      <c r="F902" s="6" t="n"/>
    </row>
    <row r="903">
      <c r="A903" s="6" t="n"/>
      <c r="B903" s="7" t="n"/>
      <c r="C903" s="8" t="n"/>
      <c r="D903" s="6" t="n"/>
      <c r="E903" s="6" t="n"/>
      <c r="F903" s="6" t="n"/>
    </row>
    <row r="904">
      <c r="A904" s="6" t="n"/>
      <c r="B904" s="7" t="n"/>
      <c r="C904" s="8" t="n"/>
      <c r="D904" s="6" t="n"/>
      <c r="E904" s="6" t="n"/>
      <c r="F904" s="6" t="n"/>
    </row>
    <row r="905">
      <c r="A905" s="6" t="n"/>
      <c r="B905" s="7" t="n"/>
      <c r="C905" s="8" t="n"/>
      <c r="D905" s="6" t="n"/>
      <c r="E905" s="6" t="n"/>
      <c r="F905" s="6" t="n"/>
    </row>
    <row r="906">
      <c r="A906" s="6" t="n"/>
      <c r="B906" s="7" t="n"/>
      <c r="C906" s="8" t="n"/>
      <c r="D906" s="6" t="n"/>
      <c r="E906" s="6" t="n"/>
      <c r="F906" s="6" t="n"/>
    </row>
    <row r="907">
      <c r="A907" s="6" t="n"/>
      <c r="B907" s="7" t="n"/>
      <c r="C907" s="8" t="n"/>
      <c r="D907" s="6" t="n"/>
      <c r="E907" s="6" t="n"/>
      <c r="F907" s="6" t="n"/>
    </row>
    <row r="908">
      <c r="A908" s="6" t="n"/>
      <c r="B908" s="7" t="n"/>
      <c r="C908" s="8" t="n"/>
      <c r="D908" s="6" t="n"/>
      <c r="E908" s="6" t="n"/>
      <c r="F908" s="6" t="n"/>
    </row>
    <row r="909">
      <c r="A909" s="6" t="n"/>
      <c r="B909" s="7" t="n"/>
      <c r="C909" s="8" t="n"/>
      <c r="D909" s="6" t="n"/>
      <c r="E909" s="6" t="n"/>
      <c r="F909" s="6" t="n"/>
    </row>
    <row r="910">
      <c r="A910" s="6" t="n"/>
      <c r="B910" s="7" t="n"/>
      <c r="C910" s="8" t="n"/>
      <c r="D910" s="6" t="n"/>
      <c r="E910" s="6" t="n"/>
      <c r="F910" s="6" t="n"/>
    </row>
    <row r="911">
      <c r="A911" s="6" t="n"/>
      <c r="B911" s="7" t="n"/>
      <c r="C911" s="8" t="n"/>
      <c r="D911" s="6" t="n"/>
      <c r="E911" s="6" t="n"/>
      <c r="F911" s="6" t="n"/>
    </row>
    <row r="912">
      <c r="A912" s="6" t="n"/>
      <c r="B912" s="7" t="n"/>
      <c r="C912" s="8" t="n"/>
      <c r="D912" s="6" t="n"/>
      <c r="E912" s="6" t="n"/>
      <c r="F912" s="6" t="n"/>
    </row>
    <row r="913">
      <c r="A913" s="6" t="n"/>
      <c r="B913" s="7" t="n"/>
      <c r="C913" s="8" t="n"/>
      <c r="D913" s="6" t="n"/>
      <c r="E913" s="6" t="n"/>
      <c r="F913" s="6" t="n"/>
    </row>
    <row r="914">
      <c r="A914" s="6" t="n"/>
      <c r="B914" s="7" t="n"/>
      <c r="C914" s="8" t="n"/>
      <c r="D914" s="6" t="n"/>
      <c r="E914" s="6" t="n"/>
      <c r="F914" s="6" t="n"/>
    </row>
    <row r="915">
      <c r="A915" s="6" t="n"/>
      <c r="B915" s="7" t="n"/>
      <c r="C915" s="8" t="n"/>
      <c r="D915" s="6" t="n"/>
      <c r="E915" s="6" t="n"/>
      <c r="F915" s="6" t="n"/>
    </row>
    <row r="916">
      <c r="A916" s="6" t="n"/>
      <c r="B916" s="7" t="n"/>
      <c r="C916" s="8" t="n"/>
      <c r="D916" s="6" t="n"/>
      <c r="E916" s="6" t="n"/>
      <c r="F916" s="6" t="n"/>
    </row>
    <row r="917">
      <c r="A917" s="6" t="n"/>
      <c r="B917" s="7" t="n"/>
      <c r="C917" s="8" t="n"/>
      <c r="D917" s="6" t="n"/>
      <c r="E917" s="6" t="n"/>
      <c r="F917" s="6" t="n"/>
    </row>
    <row r="918">
      <c r="A918" s="6" t="n"/>
      <c r="B918" s="7" t="n"/>
      <c r="C918" s="8" t="n"/>
      <c r="D918" s="6" t="n"/>
      <c r="E918" s="6" t="n"/>
      <c r="F918" s="6" t="n"/>
    </row>
    <row r="919">
      <c r="A919" s="6" t="n"/>
      <c r="B919" s="7" t="n"/>
      <c r="C919" s="8" t="n"/>
      <c r="D919" s="6" t="n"/>
      <c r="E919" s="6" t="n"/>
      <c r="F919" s="6" t="n"/>
    </row>
    <row r="920">
      <c r="A920" s="6" t="n"/>
      <c r="B920" s="7" t="n"/>
      <c r="C920" s="8" t="n"/>
      <c r="D920" s="6" t="n"/>
      <c r="E920" s="6" t="n"/>
      <c r="F920" s="6" t="n"/>
    </row>
    <row r="921">
      <c r="A921" s="6" t="n"/>
      <c r="B921" s="7" t="n"/>
      <c r="C921" s="8" t="n"/>
      <c r="D921" s="6" t="n"/>
      <c r="E921" s="6" t="n"/>
      <c r="F921" s="6" t="n"/>
    </row>
    <row r="922">
      <c r="A922" s="6" t="n"/>
      <c r="B922" s="7" t="n"/>
      <c r="C922" s="8" t="n"/>
      <c r="D922" s="6" t="n"/>
      <c r="E922" s="6" t="n"/>
      <c r="F922" s="6" t="n"/>
    </row>
    <row r="923">
      <c r="A923" s="6" t="n"/>
      <c r="B923" s="7" t="n"/>
      <c r="C923" s="8" t="n"/>
      <c r="D923" s="6" t="n"/>
      <c r="E923" s="6" t="n"/>
      <c r="F923" s="6" t="n"/>
    </row>
    <row r="924">
      <c r="A924" s="6" t="n"/>
      <c r="B924" s="7" t="n"/>
      <c r="C924" s="8" t="n"/>
      <c r="D924" s="6" t="n"/>
      <c r="E924" s="6" t="n"/>
      <c r="F924" s="6" t="n"/>
    </row>
    <row r="925">
      <c r="A925" s="6" t="n"/>
      <c r="B925" s="7" t="n"/>
      <c r="C925" s="8" t="n"/>
      <c r="D925" s="6" t="n"/>
      <c r="E925" s="6" t="n"/>
      <c r="F925" s="6" t="n"/>
    </row>
    <row r="926">
      <c r="A926" s="6" t="n"/>
      <c r="B926" s="7" t="n"/>
      <c r="C926" s="8" t="n"/>
      <c r="D926" s="6" t="n"/>
      <c r="E926" s="6" t="n"/>
      <c r="F926" s="6" t="n"/>
    </row>
    <row r="927">
      <c r="A927" s="6" t="n"/>
      <c r="B927" s="7" t="n"/>
      <c r="C927" s="8" t="n"/>
      <c r="D927" s="6" t="n"/>
      <c r="E927" s="6" t="n"/>
      <c r="F927" s="6" t="n"/>
    </row>
    <row r="928">
      <c r="A928" s="6" t="n"/>
      <c r="B928" s="7" t="n"/>
      <c r="C928" s="8" t="n"/>
      <c r="D928" s="6" t="n"/>
      <c r="E928" s="6" t="n"/>
      <c r="F928" s="6" t="n"/>
    </row>
    <row r="929">
      <c r="A929" s="6" t="n"/>
      <c r="B929" s="7" t="n"/>
      <c r="C929" s="8" t="n"/>
      <c r="D929" s="6" t="n"/>
      <c r="E929" s="6" t="n"/>
      <c r="F929" s="6" t="n"/>
    </row>
    <row r="930">
      <c r="A930" s="6" t="n"/>
      <c r="B930" s="7" t="n"/>
      <c r="C930" s="8" t="n"/>
      <c r="D930" s="6" t="n"/>
      <c r="E930" s="6" t="n"/>
      <c r="F930" s="6" t="n"/>
    </row>
    <row r="931">
      <c r="A931" s="6" t="n"/>
      <c r="B931" s="7" t="n"/>
      <c r="C931" s="8" t="n"/>
      <c r="D931" s="6" t="n"/>
      <c r="E931" s="6" t="n"/>
      <c r="F931" s="6" t="n"/>
    </row>
    <row r="932">
      <c r="A932" s="6" t="n"/>
      <c r="B932" s="7" t="n"/>
      <c r="C932" s="8" t="n"/>
      <c r="D932" s="6" t="n"/>
      <c r="E932" s="6" t="n"/>
      <c r="F932" s="6" t="n"/>
    </row>
    <row r="933">
      <c r="A933" s="6" t="n"/>
      <c r="B933" s="7" t="n"/>
      <c r="C933" s="8" t="n"/>
      <c r="D933" s="6" t="n"/>
      <c r="E933" s="6" t="n"/>
      <c r="F933" s="6" t="n"/>
    </row>
    <row r="934">
      <c r="A934" s="6" t="n"/>
      <c r="B934" s="7" t="n"/>
      <c r="C934" s="8" t="n"/>
      <c r="D934" s="6" t="n"/>
      <c r="E934" s="6" t="n"/>
      <c r="F934" s="6" t="n"/>
    </row>
    <row r="935">
      <c r="A935" s="6" t="n"/>
      <c r="B935" s="7" t="n"/>
      <c r="C935" s="8" t="n"/>
      <c r="D935" s="6" t="n"/>
      <c r="E935" s="6" t="n"/>
      <c r="F935" s="6" t="n"/>
    </row>
    <row r="936">
      <c r="A936" s="6" t="n"/>
      <c r="B936" s="7" t="n"/>
      <c r="C936" s="8" t="n"/>
      <c r="D936" s="6" t="n"/>
      <c r="E936" s="6" t="n"/>
      <c r="F936" s="6" t="n"/>
    </row>
    <row r="937">
      <c r="A937" s="6" t="n"/>
      <c r="B937" s="7" t="n"/>
      <c r="C937" s="8" t="n"/>
      <c r="D937" s="6" t="n"/>
      <c r="E937" s="6" t="n"/>
      <c r="F937" s="6" t="n"/>
    </row>
    <row r="938">
      <c r="A938" s="6" t="n"/>
      <c r="B938" s="7" t="n"/>
      <c r="C938" s="8" t="n"/>
      <c r="D938" s="6" t="n"/>
      <c r="E938" s="6" t="n"/>
      <c r="F938" s="6" t="n"/>
    </row>
    <row r="939">
      <c r="A939" s="6" t="n"/>
      <c r="B939" s="7" t="n"/>
      <c r="C939" s="8" t="n"/>
      <c r="D939" s="6" t="n"/>
      <c r="E939" s="6" t="n"/>
      <c r="F939" s="6" t="n"/>
    </row>
    <row r="940">
      <c r="A940" s="6" t="n"/>
      <c r="B940" s="7" t="n"/>
      <c r="C940" s="8" t="n"/>
      <c r="D940" s="6" t="n"/>
      <c r="E940" s="6" t="n"/>
      <c r="F940" s="6" t="n"/>
    </row>
    <row r="941">
      <c r="A941" s="6" t="n"/>
      <c r="B941" s="7" t="n"/>
      <c r="C941" s="8" t="n"/>
      <c r="D941" s="6" t="n"/>
      <c r="E941" s="6" t="n"/>
      <c r="F941" s="6" t="n"/>
    </row>
    <row r="942">
      <c r="A942" s="6" t="n"/>
      <c r="B942" s="7" t="n"/>
      <c r="C942" s="8" t="n"/>
      <c r="D942" s="6" t="n"/>
      <c r="E942" s="6" t="n"/>
      <c r="F942" s="6" t="n"/>
    </row>
    <row r="943">
      <c r="A943" s="6" t="n"/>
      <c r="B943" s="7" t="n"/>
      <c r="C943" s="8" t="n"/>
      <c r="D943" s="6" t="n"/>
      <c r="E943" s="6" t="n"/>
      <c r="F943" s="6" t="n"/>
    </row>
    <row r="944">
      <c r="A944" s="6" t="n"/>
      <c r="B944" s="7" t="n"/>
      <c r="C944" s="8" t="n"/>
      <c r="D944" s="6" t="n"/>
      <c r="E944" s="6" t="n"/>
      <c r="F944" s="6" t="n"/>
    </row>
    <row r="945">
      <c r="A945" s="6" t="n"/>
      <c r="B945" s="7" t="n"/>
      <c r="C945" s="8" t="n"/>
      <c r="D945" s="6" t="n"/>
      <c r="E945" s="6" t="n"/>
      <c r="F945" s="6" t="n"/>
    </row>
    <row r="946">
      <c r="A946" s="6" t="n"/>
      <c r="B946" s="7" t="n"/>
      <c r="C946" s="8" t="n"/>
      <c r="D946" s="6" t="n"/>
      <c r="E946" s="6" t="n"/>
      <c r="F946" s="6" t="n"/>
    </row>
    <row r="947">
      <c r="A947" s="6" t="n"/>
      <c r="B947" s="7" t="n"/>
      <c r="C947" s="8" t="n"/>
      <c r="D947" s="6" t="n"/>
      <c r="E947" s="6" t="n"/>
      <c r="F947" s="6" t="n"/>
    </row>
    <row r="948">
      <c r="A948" s="6" t="n"/>
      <c r="B948" s="7" t="n"/>
      <c r="C948" s="8" t="n"/>
      <c r="D948" s="6" t="n"/>
      <c r="E948" s="6" t="n"/>
      <c r="F948" s="6" t="n"/>
    </row>
    <row r="949">
      <c r="A949" s="6" t="n"/>
      <c r="B949" s="7" t="n"/>
      <c r="C949" s="8" t="n"/>
      <c r="D949" s="6" t="n"/>
      <c r="E949" s="6" t="n"/>
      <c r="F949" s="6" t="n"/>
    </row>
    <row r="950">
      <c r="A950" s="6" t="n"/>
      <c r="B950" s="7" t="n"/>
      <c r="C950" s="8" t="n"/>
      <c r="D950" s="6" t="n"/>
      <c r="E950" s="6" t="n"/>
      <c r="F950" s="6" t="n"/>
    </row>
    <row r="951">
      <c r="A951" s="6" t="n"/>
      <c r="B951" s="7" t="n"/>
      <c r="C951" s="8" t="n"/>
      <c r="D951" s="6" t="n"/>
      <c r="E951" s="6" t="n"/>
      <c r="F951" s="6" t="n"/>
    </row>
    <row r="952">
      <c r="A952" s="6" t="n"/>
      <c r="B952" s="7" t="n"/>
      <c r="C952" s="8" t="n"/>
      <c r="D952" s="6" t="n"/>
      <c r="E952" s="6" t="n"/>
      <c r="F952" s="6" t="n"/>
    </row>
    <row r="953">
      <c r="A953" s="6" t="n"/>
      <c r="B953" s="7" t="n"/>
      <c r="C953" s="8" t="n"/>
      <c r="D953" s="6" t="n"/>
      <c r="E953" s="6" t="n"/>
      <c r="F953" s="6" t="n"/>
    </row>
    <row r="954">
      <c r="A954" s="6" t="n"/>
      <c r="B954" s="7" t="n"/>
      <c r="C954" s="8" t="n"/>
      <c r="D954" s="6" t="n"/>
      <c r="E954" s="6" t="n"/>
      <c r="F954" s="6" t="n"/>
    </row>
    <row r="955">
      <c r="A955" s="6" t="n"/>
      <c r="B955" s="7" t="n"/>
      <c r="C955" s="8" t="n"/>
      <c r="D955" s="6" t="n"/>
      <c r="E955" s="6" t="n"/>
      <c r="F955" s="6" t="n"/>
    </row>
    <row r="956">
      <c r="A956" s="6" t="n"/>
      <c r="B956" s="7" t="n"/>
      <c r="C956" s="8" t="n"/>
      <c r="D956" s="6" t="n"/>
      <c r="E956" s="6" t="n"/>
      <c r="F956" s="6" t="n"/>
    </row>
    <row r="957">
      <c r="A957" s="6" t="n"/>
      <c r="B957" s="7" t="n"/>
      <c r="C957" s="8" t="n"/>
      <c r="D957" s="6" t="n"/>
      <c r="E957" s="6" t="n"/>
      <c r="F957" s="6" t="n"/>
    </row>
    <row r="958">
      <c r="A958" s="6" t="n"/>
      <c r="B958" s="7" t="n"/>
      <c r="C958" s="8" t="n"/>
      <c r="D958" s="6" t="n"/>
      <c r="E958" s="6" t="n"/>
      <c r="F958" s="6" t="n"/>
    </row>
    <row r="959">
      <c r="A959" s="6" t="n"/>
      <c r="B959" s="7" t="n"/>
      <c r="C959" s="8" t="n"/>
      <c r="D959" s="6" t="n"/>
      <c r="E959" s="6" t="n"/>
      <c r="F959" s="6" t="n"/>
    </row>
    <row r="960">
      <c r="A960" s="6" t="n"/>
      <c r="B960" s="7" t="n"/>
      <c r="C960" s="8" t="n"/>
      <c r="D960" s="6" t="n"/>
      <c r="E960" s="6" t="n"/>
      <c r="F960" s="6" t="n"/>
    </row>
    <row r="961">
      <c r="A961" s="6" t="n"/>
      <c r="B961" s="7" t="n"/>
      <c r="C961" s="8" t="n"/>
      <c r="D961" s="6" t="n"/>
      <c r="E961" s="6" t="n"/>
      <c r="F961" s="6" t="n"/>
    </row>
    <row r="962">
      <c r="A962" s="6" t="n"/>
      <c r="B962" s="7" t="n"/>
      <c r="C962" s="8" t="n"/>
      <c r="D962" s="6" t="n"/>
      <c r="E962" s="6" t="n"/>
      <c r="F962" s="6" t="n"/>
    </row>
    <row r="963">
      <c r="A963" s="6" t="n"/>
      <c r="B963" s="7" t="n"/>
      <c r="C963" s="8" t="n"/>
      <c r="D963" s="6" t="n"/>
      <c r="E963" s="6" t="n"/>
      <c r="F963" s="6" t="n"/>
    </row>
    <row r="964">
      <c r="A964" s="6" t="n"/>
      <c r="B964" s="7" t="n"/>
      <c r="C964" s="8" t="n"/>
      <c r="D964" s="6" t="n"/>
      <c r="E964" s="6" t="n"/>
      <c r="F964" s="6" t="n"/>
    </row>
    <row r="965">
      <c r="A965" s="6" t="n"/>
      <c r="B965" s="7" t="n"/>
      <c r="C965" s="8" t="n"/>
      <c r="D965" s="6" t="n"/>
      <c r="E965" s="6" t="n"/>
      <c r="F965" s="6" t="n"/>
    </row>
    <row r="966">
      <c r="A966" s="6" t="n"/>
      <c r="B966" s="7" t="n"/>
      <c r="C966" s="8" t="n"/>
      <c r="D966" s="6" t="n"/>
      <c r="E966" s="6" t="n"/>
      <c r="F966" s="6" t="n"/>
    </row>
    <row r="967">
      <c r="A967" s="6" t="n"/>
      <c r="B967" s="7" t="n"/>
      <c r="C967" s="8" t="n"/>
      <c r="D967" s="6" t="n"/>
      <c r="E967" s="6" t="n"/>
      <c r="F967" s="6" t="n"/>
    </row>
    <row r="968">
      <c r="A968" s="6" t="n"/>
      <c r="B968" s="7" t="n"/>
      <c r="C968" s="8" t="n"/>
      <c r="D968" s="6" t="n"/>
      <c r="E968" s="6" t="n"/>
      <c r="F968" s="6" t="n"/>
    </row>
    <row r="969">
      <c r="A969" s="6" t="n"/>
      <c r="B969" s="7" t="n"/>
      <c r="C969" s="8" t="n"/>
      <c r="D969" s="6" t="n"/>
      <c r="E969" s="6" t="n"/>
      <c r="F969" s="6" t="n"/>
    </row>
    <row r="970">
      <c r="A970" s="6" t="n"/>
      <c r="B970" s="7" t="n"/>
      <c r="C970" s="8" t="n"/>
      <c r="D970" s="6" t="n"/>
      <c r="E970" s="6" t="n"/>
      <c r="F970" s="6" t="n"/>
    </row>
    <row r="971">
      <c r="A971" s="6" t="n"/>
      <c r="B971" s="7" t="n"/>
      <c r="C971" s="8" t="n"/>
      <c r="D971" s="6" t="n"/>
      <c r="E971" s="6" t="n"/>
      <c r="F971" s="6" t="n"/>
    </row>
    <row r="972">
      <c r="A972" s="6" t="n"/>
      <c r="B972" s="7" t="n"/>
      <c r="C972" s="8" t="n"/>
      <c r="D972" s="6" t="n"/>
      <c r="E972" s="6" t="n"/>
      <c r="F972" s="6" t="n"/>
    </row>
    <row r="973">
      <c r="A973" s="6" t="n"/>
      <c r="B973" s="7" t="n"/>
      <c r="C973" s="8" t="n"/>
      <c r="D973" s="6" t="n"/>
      <c r="E973" s="6" t="n"/>
      <c r="F973" s="6" t="n"/>
    </row>
    <row r="974">
      <c r="A974" s="6" t="n"/>
      <c r="B974" s="7" t="n"/>
      <c r="C974" s="8" t="n"/>
      <c r="D974" s="6" t="n"/>
      <c r="E974" s="6" t="n"/>
      <c r="F974" s="6" t="n"/>
    </row>
    <row r="975">
      <c r="A975" s="6" t="n"/>
      <c r="B975" s="7" t="n"/>
      <c r="C975" s="8" t="n"/>
      <c r="D975" s="6" t="n"/>
      <c r="E975" s="6" t="n"/>
      <c r="F975" s="6" t="n"/>
    </row>
    <row r="976">
      <c r="A976" s="6" t="n"/>
      <c r="B976" s="7" t="n"/>
      <c r="C976" s="8" t="n"/>
      <c r="D976" s="6" t="n"/>
      <c r="E976" s="6" t="n"/>
      <c r="F976" s="6" t="n"/>
    </row>
    <row r="977">
      <c r="A977" s="6" t="n"/>
      <c r="B977" s="7" t="n"/>
      <c r="C977" s="8" t="n"/>
      <c r="D977" s="6" t="n"/>
      <c r="E977" s="6" t="n"/>
      <c r="F977" s="6" t="n"/>
    </row>
    <row r="978">
      <c r="A978" s="6" t="n"/>
      <c r="B978" s="7" t="n"/>
      <c r="C978" s="8" t="n"/>
      <c r="D978" s="6" t="n"/>
      <c r="E978" s="6" t="n"/>
      <c r="F978" s="6" t="n"/>
    </row>
    <row r="979">
      <c r="A979" s="6" t="n"/>
      <c r="B979" s="7" t="n"/>
      <c r="C979" s="8" t="n"/>
      <c r="D979" s="6" t="n"/>
      <c r="E979" s="6" t="n"/>
      <c r="F979" s="6" t="n"/>
    </row>
    <row r="980">
      <c r="A980" s="6" t="n"/>
      <c r="B980" s="7" t="n"/>
      <c r="C980" s="8" t="n"/>
      <c r="D980" s="6" t="n"/>
      <c r="E980" s="6" t="n"/>
      <c r="F980" s="6" t="n"/>
    </row>
    <row r="981">
      <c r="A981" s="6" t="n"/>
      <c r="B981" s="7" t="n"/>
      <c r="C981" s="8" t="n"/>
      <c r="D981" s="6" t="n"/>
      <c r="E981" s="6" t="n"/>
      <c r="F981" s="6" t="n"/>
    </row>
    <row r="982">
      <c r="A982" s="6" t="n"/>
      <c r="B982" s="7" t="n"/>
      <c r="C982" s="8" t="n"/>
      <c r="D982" s="6" t="n"/>
      <c r="E982" s="6" t="n"/>
      <c r="F982" s="6" t="n"/>
    </row>
    <row r="983">
      <c r="A983" s="6" t="n"/>
      <c r="B983" s="7" t="n"/>
      <c r="C983" s="8" t="n"/>
      <c r="D983" s="6" t="n"/>
      <c r="E983" s="6" t="n"/>
      <c r="F983" s="6" t="n"/>
    </row>
    <row r="984">
      <c r="A984" s="6" t="n"/>
      <c r="B984" s="7" t="n"/>
      <c r="C984" s="8" t="n"/>
      <c r="D984" s="6" t="n"/>
      <c r="E984" s="6" t="n"/>
      <c r="F984" s="6" t="n"/>
    </row>
    <row r="985">
      <c r="A985" s="6" t="n"/>
      <c r="B985" s="7" t="n"/>
      <c r="C985" s="8" t="n"/>
      <c r="D985" s="6" t="n"/>
      <c r="E985" s="6" t="n"/>
      <c r="F985" s="6" t="n"/>
    </row>
    <row r="986">
      <c r="A986" s="6" t="n"/>
      <c r="B986" s="7" t="n"/>
      <c r="C986" s="8" t="n"/>
      <c r="D986" s="6" t="n"/>
      <c r="E986" s="6" t="n"/>
      <c r="F986" s="6" t="n"/>
    </row>
    <row r="987">
      <c r="A987" s="6" t="n"/>
      <c r="B987" s="7" t="n"/>
      <c r="C987" s="8" t="n"/>
      <c r="D987" s="6" t="n"/>
      <c r="E987" s="6" t="n"/>
      <c r="F987" s="6" t="n"/>
    </row>
    <row r="988">
      <c r="A988" s="6" t="n"/>
      <c r="B988" s="7" t="n"/>
      <c r="C988" s="8" t="n"/>
      <c r="D988" s="6" t="n"/>
      <c r="E988" s="6" t="n"/>
      <c r="F988" s="6" t="n"/>
    </row>
    <row r="989">
      <c r="A989" s="6" t="n"/>
      <c r="B989" s="7" t="n"/>
      <c r="C989" s="8" t="n"/>
      <c r="D989" s="6" t="n"/>
      <c r="E989" s="6" t="n"/>
      <c r="F989" s="6" t="n"/>
    </row>
    <row r="990">
      <c r="A990" s="6" t="n"/>
      <c r="B990" s="7" t="n"/>
      <c r="C990" s="8" t="n"/>
      <c r="D990" s="6" t="n"/>
      <c r="E990" s="6" t="n"/>
      <c r="F990" s="6" t="n"/>
    </row>
    <row r="991">
      <c r="A991" s="6" t="n"/>
      <c r="B991" s="7" t="n"/>
      <c r="C991" s="8" t="n"/>
      <c r="D991" s="6" t="n"/>
      <c r="E991" s="6" t="n"/>
      <c r="F991" s="6" t="n"/>
    </row>
    <row r="992">
      <c r="A992" s="6" t="n"/>
      <c r="B992" s="7" t="n"/>
      <c r="C992" s="8" t="n"/>
      <c r="D992" s="6" t="n"/>
      <c r="E992" s="6" t="n"/>
      <c r="F992" s="6" t="n"/>
    </row>
    <row r="993">
      <c r="A993" s="6" t="n"/>
      <c r="B993" s="7" t="n"/>
      <c r="C993" s="8" t="n"/>
      <c r="D993" s="6" t="n"/>
      <c r="E993" s="6" t="n"/>
      <c r="F993" s="6" t="n"/>
    </row>
    <row r="994">
      <c r="A994" s="6" t="n"/>
      <c r="B994" s="7" t="n"/>
      <c r="C994" s="8" t="n"/>
      <c r="D994" s="6" t="n"/>
      <c r="E994" s="6" t="n"/>
      <c r="F994" s="6" t="n"/>
    </row>
    <row r="995">
      <c r="A995" s="6" t="n"/>
      <c r="B995" s="7" t="n"/>
      <c r="C995" s="8" t="n"/>
      <c r="D995" s="6" t="n"/>
      <c r="E995" s="6" t="n"/>
      <c r="F995" s="6" t="n"/>
    </row>
    <row r="996">
      <c r="A996" s="6" t="n"/>
      <c r="B996" s="7" t="n"/>
      <c r="C996" s="8" t="n"/>
      <c r="D996" s="6" t="n"/>
      <c r="E996" s="6" t="n"/>
      <c r="F996" s="6" t="n"/>
    </row>
    <row r="997">
      <c r="A997" s="6" t="n"/>
      <c r="B997" s="7" t="n"/>
      <c r="C997" s="8" t="n"/>
      <c r="D997" s="6" t="n"/>
      <c r="E997" s="6" t="n"/>
      <c r="F997" s="6" t="n"/>
    </row>
    <row r="998">
      <c r="A998" s="6" t="n"/>
      <c r="B998" s="7" t="n"/>
      <c r="C998" s="8" t="n"/>
      <c r="D998" s="6" t="n"/>
      <c r="E998" s="6" t="n"/>
      <c r="F998" s="6" t="n"/>
    </row>
    <row r="999">
      <c r="A999" s="6" t="n"/>
      <c r="B999" s="7" t="n"/>
      <c r="C999" s="8" t="n"/>
      <c r="D999" s="6" t="n"/>
      <c r="E999" s="6" t="n"/>
      <c r="F999" s="6" t="n"/>
    </row>
    <row r="1000">
      <c r="A1000" s="6" t="n"/>
      <c r="B1000" s="7" t="n"/>
      <c r="C1000" s="8" t="n"/>
      <c r="D1000" s="6" t="n"/>
      <c r="E1000" s="6" t="n"/>
      <c r="F1000" s="6" t="n"/>
    </row>
  </sheetData>
  <mergeCells count="1">
    <mergeCell ref="A1:F1"/>
  </mergeCells>
  <dataValidations count="1">
    <dataValidation sqref="D4:D1000" showDropDown="0" showInputMessage="0" showErrorMessage="0" allowBlank="1" type="list">
      <formula1>"UPI,Cash,Bank,Cheque,Card"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30" customWidth="1" min="5" max="5"/>
  </cols>
  <sheetData>
    <row r="1" ht="30" customHeight="1">
      <c r="A1" s="3" t="inlineStr">
        <is>
          <t>AVAILABILITY  |  pick a hall and the first day of a month</t>
        </is>
      </c>
    </row>
    <row r="3">
      <c r="A3" s="11" t="inlineStr">
        <is>
          <t>Hall</t>
        </is>
      </c>
      <c r="B3" s="12" t="inlineStr">
        <is>
          <t>Grand Hall</t>
        </is>
      </c>
    </row>
    <row r="4">
      <c r="A4" s="11" t="inlineStr">
        <is>
          <t>Month starts</t>
        </is>
      </c>
      <c r="B4" s="13" t="n">
        <v>46357</v>
      </c>
    </row>
    <row r="6" ht="30" customHeight="1">
      <c r="A6" s="5" t="inlineStr">
        <is>
          <t>Date</t>
        </is>
      </c>
      <c r="B6" s="5" t="inlineStr">
        <is>
          <t>Day</t>
        </is>
      </c>
      <c r="C6" s="5" t="inlineStr">
        <is>
          <t>Morning</t>
        </is>
      </c>
      <c r="D6" s="5" t="inlineStr">
        <is>
          <t>Evening</t>
        </is>
      </c>
      <c r="E6" s="5" t="inlineStr">
        <is>
          <t>Booked by</t>
        </is>
      </c>
    </row>
    <row r="7">
      <c r="A7" s="14">
        <f>IF(B$4+0&lt;=EOMONTH(B$4,0),B$4+0,"")</f>
        <v/>
      </c>
      <c r="B7" s="15">
        <f>IF(A7="","",TEXT(A7,"ddd"))</f>
        <v/>
      </c>
      <c r="C7" s="15">
        <f>IF(A7="","",IF(COUNTIFS(Register!$B$4:$B$303,A7,Register!$D$4:$D$303,$B$3,Register!$C$4:$C$303,"Morning",Register!$I$4:$I$303,"&lt;&gt;Cancelled")+COUNTIFS(Register!$B$4:$B$303,A7,Register!$D$4:$D$303,$B$3,Register!$C$4:$C$303,"Full day",Register!$I$4:$I$303,"&lt;&gt;Cancelled")&gt;0,"BOOKED","free"))</f>
        <v/>
      </c>
      <c r="D7" s="15">
        <f>IF(A7="","",IF(COUNTIFS(Register!$B$4:$B$303,A7,Register!$D$4:$D$303,$B$3,Register!$C$4:$C$303,"Evening",Register!$I$4:$I$303,"&lt;&gt;Cancelled")+COUNTIFS(Register!$B$4:$B$303,A7,Register!$D$4:$D$303,$B$3,Register!$C$4:$C$303,"Full day",Register!$I$4:$I$303,"&lt;&gt;Cancelled")&gt;0,"BOOKED","free"))</f>
        <v/>
      </c>
      <c r="E7" s="15">
        <f>IF(A7="","",IFERROR(INDEX(Register!$E$4:$E$303,MATCH(TEXT(A7,"0")&amp;"|"&amp;$B$3,Register!$X$4:$X$303,0)),""))</f>
        <v/>
      </c>
    </row>
    <row r="8">
      <c r="A8" s="14">
        <f>IF(B$4+1&lt;=EOMONTH(B$4,0),B$4+1,"")</f>
        <v/>
      </c>
      <c r="B8" s="15">
        <f>IF(A8="","",TEXT(A8,"ddd"))</f>
        <v/>
      </c>
      <c r="C8" s="15">
        <f>IF(A8="","",IF(COUNTIFS(Register!$B$4:$B$303,A8,Register!$D$4:$D$303,$B$3,Register!$C$4:$C$303,"Morning",Register!$I$4:$I$303,"&lt;&gt;Cancelled")+COUNTIFS(Register!$B$4:$B$303,A8,Register!$D$4:$D$303,$B$3,Register!$C$4:$C$303,"Full day",Register!$I$4:$I$303,"&lt;&gt;Cancelled")&gt;0,"BOOKED","free"))</f>
        <v/>
      </c>
      <c r="D8" s="15">
        <f>IF(A8="","",IF(COUNTIFS(Register!$B$4:$B$303,A8,Register!$D$4:$D$303,$B$3,Register!$C$4:$C$303,"Evening",Register!$I$4:$I$303,"&lt;&gt;Cancelled")+COUNTIFS(Register!$B$4:$B$303,A8,Register!$D$4:$D$303,$B$3,Register!$C$4:$C$303,"Full day",Register!$I$4:$I$303,"&lt;&gt;Cancelled")&gt;0,"BOOKED","free"))</f>
        <v/>
      </c>
      <c r="E8" s="15">
        <f>IF(A8="","",IFERROR(INDEX(Register!$E$4:$E$303,MATCH(TEXT(A8,"0")&amp;"|"&amp;$B$3,Register!$X$4:$X$303,0)),""))</f>
        <v/>
      </c>
    </row>
    <row r="9">
      <c r="A9" s="14">
        <f>IF(B$4+2&lt;=EOMONTH(B$4,0),B$4+2,"")</f>
        <v/>
      </c>
      <c r="B9" s="15">
        <f>IF(A9="","",TEXT(A9,"ddd"))</f>
        <v/>
      </c>
      <c r="C9" s="15">
        <f>IF(A9="","",IF(COUNTIFS(Register!$B$4:$B$303,A9,Register!$D$4:$D$303,$B$3,Register!$C$4:$C$303,"Morning",Register!$I$4:$I$303,"&lt;&gt;Cancelled")+COUNTIFS(Register!$B$4:$B$303,A9,Register!$D$4:$D$303,$B$3,Register!$C$4:$C$303,"Full day",Register!$I$4:$I$303,"&lt;&gt;Cancelled")&gt;0,"BOOKED","free"))</f>
        <v/>
      </c>
      <c r="D9" s="15">
        <f>IF(A9="","",IF(COUNTIFS(Register!$B$4:$B$303,A9,Register!$D$4:$D$303,$B$3,Register!$C$4:$C$303,"Evening",Register!$I$4:$I$303,"&lt;&gt;Cancelled")+COUNTIFS(Register!$B$4:$B$303,A9,Register!$D$4:$D$303,$B$3,Register!$C$4:$C$303,"Full day",Register!$I$4:$I$303,"&lt;&gt;Cancelled")&gt;0,"BOOKED","free"))</f>
        <v/>
      </c>
      <c r="E9" s="15">
        <f>IF(A9="","",IFERROR(INDEX(Register!$E$4:$E$303,MATCH(TEXT(A9,"0")&amp;"|"&amp;$B$3,Register!$X$4:$X$303,0)),""))</f>
        <v/>
      </c>
    </row>
    <row r="10">
      <c r="A10" s="14">
        <f>IF(B$4+3&lt;=EOMONTH(B$4,0),B$4+3,"")</f>
        <v/>
      </c>
      <c r="B10" s="15">
        <f>IF(A10="","",TEXT(A10,"ddd"))</f>
        <v/>
      </c>
      <c r="C10" s="15">
        <f>IF(A10="","",IF(COUNTIFS(Register!$B$4:$B$303,A10,Register!$D$4:$D$303,$B$3,Register!$C$4:$C$303,"Morning",Register!$I$4:$I$303,"&lt;&gt;Cancelled")+COUNTIFS(Register!$B$4:$B$303,A10,Register!$D$4:$D$303,$B$3,Register!$C$4:$C$303,"Full day",Register!$I$4:$I$303,"&lt;&gt;Cancelled")&gt;0,"BOOKED","free"))</f>
        <v/>
      </c>
      <c r="D10" s="15">
        <f>IF(A10="","",IF(COUNTIFS(Register!$B$4:$B$303,A10,Register!$D$4:$D$303,$B$3,Register!$C$4:$C$303,"Evening",Register!$I$4:$I$303,"&lt;&gt;Cancelled")+COUNTIFS(Register!$B$4:$B$303,A10,Register!$D$4:$D$303,$B$3,Register!$C$4:$C$303,"Full day",Register!$I$4:$I$303,"&lt;&gt;Cancelled")&gt;0,"BOOKED","free"))</f>
        <v/>
      </c>
      <c r="E10" s="15">
        <f>IF(A10="","",IFERROR(INDEX(Register!$E$4:$E$303,MATCH(TEXT(A10,"0")&amp;"|"&amp;$B$3,Register!$X$4:$X$303,0)),""))</f>
        <v/>
      </c>
    </row>
    <row r="11">
      <c r="A11" s="14">
        <f>IF(B$4+4&lt;=EOMONTH(B$4,0),B$4+4,"")</f>
        <v/>
      </c>
      <c r="B11" s="15">
        <f>IF(A11="","",TEXT(A11,"ddd"))</f>
        <v/>
      </c>
      <c r="C11" s="15">
        <f>IF(A11="","",IF(COUNTIFS(Register!$B$4:$B$303,A11,Register!$D$4:$D$303,$B$3,Register!$C$4:$C$303,"Morning",Register!$I$4:$I$303,"&lt;&gt;Cancelled")+COUNTIFS(Register!$B$4:$B$303,A11,Register!$D$4:$D$303,$B$3,Register!$C$4:$C$303,"Full day",Register!$I$4:$I$303,"&lt;&gt;Cancelled")&gt;0,"BOOKED","free"))</f>
        <v/>
      </c>
      <c r="D11" s="15">
        <f>IF(A11="","",IF(COUNTIFS(Register!$B$4:$B$303,A11,Register!$D$4:$D$303,$B$3,Register!$C$4:$C$303,"Evening",Register!$I$4:$I$303,"&lt;&gt;Cancelled")+COUNTIFS(Register!$B$4:$B$303,A11,Register!$D$4:$D$303,$B$3,Register!$C$4:$C$303,"Full day",Register!$I$4:$I$303,"&lt;&gt;Cancelled")&gt;0,"BOOKED","free"))</f>
        <v/>
      </c>
      <c r="E11" s="15">
        <f>IF(A11="","",IFERROR(INDEX(Register!$E$4:$E$303,MATCH(TEXT(A11,"0")&amp;"|"&amp;$B$3,Register!$X$4:$X$303,0)),""))</f>
        <v/>
      </c>
    </row>
    <row r="12">
      <c r="A12" s="14">
        <f>IF(B$4+5&lt;=EOMONTH(B$4,0),B$4+5,"")</f>
        <v/>
      </c>
      <c r="B12" s="15">
        <f>IF(A12="","",TEXT(A12,"ddd"))</f>
        <v/>
      </c>
      <c r="C12" s="15">
        <f>IF(A12="","",IF(COUNTIFS(Register!$B$4:$B$303,A12,Register!$D$4:$D$303,$B$3,Register!$C$4:$C$303,"Morning",Register!$I$4:$I$303,"&lt;&gt;Cancelled")+COUNTIFS(Register!$B$4:$B$303,A12,Register!$D$4:$D$303,$B$3,Register!$C$4:$C$303,"Full day",Register!$I$4:$I$303,"&lt;&gt;Cancelled")&gt;0,"BOOKED","free"))</f>
        <v/>
      </c>
      <c r="D12" s="15">
        <f>IF(A12="","",IF(COUNTIFS(Register!$B$4:$B$303,A12,Register!$D$4:$D$303,$B$3,Register!$C$4:$C$303,"Evening",Register!$I$4:$I$303,"&lt;&gt;Cancelled")+COUNTIFS(Register!$B$4:$B$303,A12,Register!$D$4:$D$303,$B$3,Register!$C$4:$C$303,"Full day",Register!$I$4:$I$303,"&lt;&gt;Cancelled")&gt;0,"BOOKED","free"))</f>
        <v/>
      </c>
      <c r="E12" s="15">
        <f>IF(A12="","",IFERROR(INDEX(Register!$E$4:$E$303,MATCH(TEXT(A12,"0")&amp;"|"&amp;$B$3,Register!$X$4:$X$303,0)),""))</f>
        <v/>
      </c>
    </row>
    <row r="13">
      <c r="A13" s="14">
        <f>IF(B$4+6&lt;=EOMONTH(B$4,0),B$4+6,"")</f>
        <v/>
      </c>
      <c r="B13" s="15">
        <f>IF(A13="","",TEXT(A13,"ddd"))</f>
        <v/>
      </c>
      <c r="C13" s="15">
        <f>IF(A13="","",IF(COUNTIFS(Register!$B$4:$B$303,A13,Register!$D$4:$D$303,$B$3,Register!$C$4:$C$303,"Morning",Register!$I$4:$I$303,"&lt;&gt;Cancelled")+COUNTIFS(Register!$B$4:$B$303,A13,Register!$D$4:$D$303,$B$3,Register!$C$4:$C$303,"Full day",Register!$I$4:$I$303,"&lt;&gt;Cancelled")&gt;0,"BOOKED","free"))</f>
        <v/>
      </c>
      <c r="D13" s="15">
        <f>IF(A13="","",IF(COUNTIFS(Register!$B$4:$B$303,A13,Register!$D$4:$D$303,$B$3,Register!$C$4:$C$303,"Evening",Register!$I$4:$I$303,"&lt;&gt;Cancelled")+COUNTIFS(Register!$B$4:$B$303,A13,Register!$D$4:$D$303,$B$3,Register!$C$4:$C$303,"Full day",Register!$I$4:$I$303,"&lt;&gt;Cancelled")&gt;0,"BOOKED","free"))</f>
        <v/>
      </c>
      <c r="E13" s="15">
        <f>IF(A13="","",IFERROR(INDEX(Register!$E$4:$E$303,MATCH(TEXT(A13,"0")&amp;"|"&amp;$B$3,Register!$X$4:$X$303,0)),""))</f>
        <v/>
      </c>
    </row>
    <row r="14">
      <c r="A14" s="14">
        <f>IF(B$4+7&lt;=EOMONTH(B$4,0),B$4+7,"")</f>
        <v/>
      </c>
      <c r="B14" s="15">
        <f>IF(A14="","",TEXT(A14,"ddd"))</f>
        <v/>
      </c>
      <c r="C14" s="15">
        <f>IF(A14="","",IF(COUNTIFS(Register!$B$4:$B$303,A14,Register!$D$4:$D$303,$B$3,Register!$C$4:$C$303,"Morning",Register!$I$4:$I$303,"&lt;&gt;Cancelled")+COUNTIFS(Register!$B$4:$B$303,A14,Register!$D$4:$D$303,$B$3,Register!$C$4:$C$303,"Full day",Register!$I$4:$I$303,"&lt;&gt;Cancelled")&gt;0,"BOOKED","free"))</f>
        <v/>
      </c>
      <c r="D14" s="15">
        <f>IF(A14="","",IF(COUNTIFS(Register!$B$4:$B$303,A14,Register!$D$4:$D$303,$B$3,Register!$C$4:$C$303,"Evening",Register!$I$4:$I$303,"&lt;&gt;Cancelled")+COUNTIFS(Register!$B$4:$B$303,A14,Register!$D$4:$D$303,$B$3,Register!$C$4:$C$303,"Full day",Register!$I$4:$I$303,"&lt;&gt;Cancelled")&gt;0,"BOOKED","free"))</f>
        <v/>
      </c>
      <c r="E14" s="15">
        <f>IF(A14="","",IFERROR(INDEX(Register!$E$4:$E$303,MATCH(TEXT(A14,"0")&amp;"|"&amp;$B$3,Register!$X$4:$X$303,0)),""))</f>
        <v/>
      </c>
    </row>
    <row r="15">
      <c r="A15" s="14">
        <f>IF(B$4+8&lt;=EOMONTH(B$4,0),B$4+8,"")</f>
        <v/>
      </c>
      <c r="B15" s="15">
        <f>IF(A15="","",TEXT(A15,"ddd"))</f>
        <v/>
      </c>
      <c r="C15" s="15">
        <f>IF(A15="","",IF(COUNTIFS(Register!$B$4:$B$303,A15,Register!$D$4:$D$303,$B$3,Register!$C$4:$C$303,"Morning",Register!$I$4:$I$303,"&lt;&gt;Cancelled")+COUNTIFS(Register!$B$4:$B$303,A15,Register!$D$4:$D$303,$B$3,Register!$C$4:$C$303,"Full day",Register!$I$4:$I$303,"&lt;&gt;Cancelled")&gt;0,"BOOKED","free"))</f>
        <v/>
      </c>
      <c r="D15" s="15">
        <f>IF(A15="","",IF(COUNTIFS(Register!$B$4:$B$303,A15,Register!$D$4:$D$303,$B$3,Register!$C$4:$C$303,"Evening",Register!$I$4:$I$303,"&lt;&gt;Cancelled")+COUNTIFS(Register!$B$4:$B$303,A15,Register!$D$4:$D$303,$B$3,Register!$C$4:$C$303,"Full day",Register!$I$4:$I$303,"&lt;&gt;Cancelled")&gt;0,"BOOKED","free"))</f>
        <v/>
      </c>
      <c r="E15" s="15">
        <f>IF(A15="","",IFERROR(INDEX(Register!$E$4:$E$303,MATCH(TEXT(A15,"0")&amp;"|"&amp;$B$3,Register!$X$4:$X$303,0)),""))</f>
        <v/>
      </c>
    </row>
    <row r="16">
      <c r="A16" s="14">
        <f>IF(B$4+9&lt;=EOMONTH(B$4,0),B$4+9,"")</f>
        <v/>
      </c>
      <c r="B16" s="15">
        <f>IF(A16="","",TEXT(A16,"ddd"))</f>
        <v/>
      </c>
      <c r="C16" s="15">
        <f>IF(A16="","",IF(COUNTIFS(Register!$B$4:$B$303,A16,Register!$D$4:$D$303,$B$3,Register!$C$4:$C$303,"Morning",Register!$I$4:$I$303,"&lt;&gt;Cancelled")+COUNTIFS(Register!$B$4:$B$303,A16,Register!$D$4:$D$303,$B$3,Register!$C$4:$C$303,"Full day",Register!$I$4:$I$303,"&lt;&gt;Cancelled")&gt;0,"BOOKED","free"))</f>
        <v/>
      </c>
      <c r="D16" s="15">
        <f>IF(A16="","",IF(COUNTIFS(Register!$B$4:$B$303,A16,Register!$D$4:$D$303,$B$3,Register!$C$4:$C$303,"Evening",Register!$I$4:$I$303,"&lt;&gt;Cancelled")+COUNTIFS(Register!$B$4:$B$303,A16,Register!$D$4:$D$303,$B$3,Register!$C$4:$C$303,"Full day",Register!$I$4:$I$303,"&lt;&gt;Cancelled")&gt;0,"BOOKED","free"))</f>
        <v/>
      </c>
      <c r="E16" s="15">
        <f>IF(A16="","",IFERROR(INDEX(Register!$E$4:$E$303,MATCH(TEXT(A16,"0")&amp;"|"&amp;$B$3,Register!$X$4:$X$303,0)),""))</f>
        <v/>
      </c>
    </row>
    <row r="17">
      <c r="A17" s="14">
        <f>IF(B$4+10&lt;=EOMONTH(B$4,0),B$4+10,"")</f>
        <v/>
      </c>
      <c r="B17" s="15">
        <f>IF(A17="","",TEXT(A17,"ddd"))</f>
        <v/>
      </c>
      <c r="C17" s="15">
        <f>IF(A17="","",IF(COUNTIFS(Register!$B$4:$B$303,A17,Register!$D$4:$D$303,$B$3,Register!$C$4:$C$303,"Morning",Register!$I$4:$I$303,"&lt;&gt;Cancelled")+COUNTIFS(Register!$B$4:$B$303,A17,Register!$D$4:$D$303,$B$3,Register!$C$4:$C$303,"Full day",Register!$I$4:$I$303,"&lt;&gt;Cancelled")&gt;0,"BOOKED","free"))</f>
        <v/>
      </c>
      <c r="D17" s="15">
        <f>IF(A17="","",IF(COUNTIFS(Register!$B$4:$B$303,A17,Register!$D$4:$D$303,$B$3,Register!$C$4:$C$303,"Evening",Register!$I$4:$I$303,"&lt;&gt;Cancelled")+COUNTIFS(Register!$B$4:$B$303,A17,Register!$D$4:$D$303,$B$3,Register!$C$4:$C$303,"Full day",Register!$I$4:$I$303,"&lt;&gt;Cancelled")&gt;0,"BOOKED","free"))</f>
        <v/>
      </c>
      <c r="E17" s="15">
        <f>IF(A17="","",IFERROR(INDEX(Register!$E$4:$E$303,MATCH(TEXT(A17,"0")&amp;"|"&amp;$B$3,Register!$X$4:$X$303,0)),""))</f>
        <v/>
      </c>
    </row>
    <row r="18">
      <c r="A18" s="14">
        <f>IF(B$4+11&lt;=EOMONTH(B$4,0),B$4+11,"")</f>
        <v/>
      </c>
      <c r="B18" s="15">
        <f>IF(A18="","",TEXT(A18,"ddd"))</f>
        <v/>
      </c>
      <c r="C18" s="15">
        <f>IF(A18="","",IF(COUNTIFS(Register!$B$4:$B$303,A18,Register!$D$4:$D$303,$B$3,Register!$C$4:$C$303,"Morning",Register!$I$4:$I$303,"&lt;&gt;Cancelled")+COUNTIFS(Register!$B$4:$B$303,A18,Register!$D$4:$D$303,$B$3,Register!$C$4:$C$303,"Full day",Register!$I$4:$I$303,"&lt;&gt;Cancelled")&gt;0,"BOOKED","free"))</f>
        <v/>
      </c>
      <c r="D18" s="15">
        <f>IF(A18="","",IF(COUNTIFS(Register!$B$4:$B$303,A18,Register!$D$4:$D$303,$B$3,Register!$C$4:$C$303,"Evening",Register!$I$4:$I$303,"&lt;&gt;Cancelled")+COUNTIFS(Register!$B$4:$B$303,A18,Register!$D$4:$D$303,$B$3,Register!$C$4:$C$303,"Full day",Register!$I$4:$I$303,"&lt;&gt;Cancelled")&gt;0,"BOOKED","free"))</f>
        <v/>
      </c>
      <c r="E18" s="15">
        <f>IF(A18="","",IFERROR(INDEX(Register!$E$4:$E$303,MATCH(TEXT(A18,"0")&amp;"|"&amp;$B$3,Register!$X$4:$X$303,0)),""))</f>
        <v/>
      </c>
    </row>
    <row r="19">
      <c r="A19" s="14">
        <f>IF(B$4+12&lt;=EOMONTH(B$4,0),B$4+12,"")</f>
        <v/>
      </c>
      <c r="B19" s="15">
        <f>IF(A19="","",TEXT(A19,"ddd"))</f>
        <v/>
      </c>
      <c r="C19" s="15">
        <f>IF(A19="","",IF(COUNTIFS(Register!$B$4:$B$303,A19,Register!$D$4:$D$303,$B$3,Register!$C$4:$C$303,"Morning",Register!$I$4:$I$303,"&lt;&gt;Cancelled")+COUNTIFS(Register!$B$4:$B$303,A19,Register!$D$4:$D$303,$B$3,Register!$C$4:$C$303,"Full day",Register!$I$4:$I$303,"&lt;&gt;Cancelled")&gt;0,"BOOKED","free"))</f>
        <v/>
      </c>
      <c r="D19" s="15">
        <f>IF(A19="","",IF(COUNTIFS(Register!$B$4:$B$303,A19,Register!$D$4:$D$303,$B$3,Register!$C$4:$C$303,"Evening",Register!$I$4:$I$303,"&lt;&gt;Cancelled")+COUNTIFS(Register!$B$4:$B$303,A19,Register!$D$4:$D$303,$B$3,Register!$C$4:$C$303,"Full day",Register!$I$4:$I$303,"&lt;&gt;Cancelled")&gt;0,"BOOKED","free"))</f>
        <v/>
      </c>
      <c r="E19" s="15">
        <f>IF(A19="","",IFERROR(INDEX(Register!$E$4:$E$303,MATCH(TEXT(A19,"0")&amp;"|"&amp;$B$3,Register!$X$4:$X$303,0)),""))</f>
        <v/>
      </c>
    </row>
    <row r="20">
      <c r="A20" s="14">
        <f>IF(B$4+13&lt;=EOMONTH(B$4,0),B$4+13,"")</f>
        <v/>
      </c>
      <c r="B20" s="15">
        <f>IF(A20="","",TEXT(A20,"ddd"))</f>
        <v/>
      </c>
      <c r="C20" s="15">
        <f>IF(A20="","",IF(COUNTIFS(Register!$B$4:$B$303,A20,Register!$D$4:$D$303,$B$3,Register!$C$4:$C$303,"Morning",Register!$I$4:$I$303,"&lt;&gt;Cancelled")+COUNTIFS(Register!$B$4:$B$303,A20,Register!$D$4:$D$303,$B$3,Register!$C$4:$C$303,"Full day",Register!$I$4:$I$303,"&lt;&gt;Cancelled")&gt;0,"BOOKED","free"))</f>
        <v/>
      </c>
      <c r="D20" s="15">
        <f>IF(A20="","",IF(COUNTIFS(Register!$B$4:$B$303,A20,Register!$D$4:$D$303,$B$3,Register!$C$4:$C$303,"Evening",Register!$I$4:$I$303,"&lt;&gt;Cancelled")+COUNTIFS(Register!$B$4:$B$303,A20,Register!$D$4:$D$303,$B$3,Register!$C$4:$C$303,"Full day",Register!$I$4:$I$303,"&lt;&gt;Cancelled")&gt;0,"BOOKED","free"))</f>
        <v/>
      </c>
      <c r="E20" s="15">
        <f>IF(A20="","",IFERROR(INDEX(Register!$E$4:$E$303,MATCH(TEXT(A20,"0")&amp;"|"&amp;$B$3,Register!$X$4:$X$303,0)),""))</f>
        <v/>
      </c>
    </row>
    <row r="21">
      <c r="A21" s="14">
        <f>IF(B$4+14&lt;=EOMONTH(B$4,0),B$4+14,"")</f>
        <v/>
      </c>
      <c r="B21" s="15">
        <f>IF(A21="","",TEXT(A21,"ddd"))</f>
        <v/>
      </c>
      <c r="C21" s="15">
        <f>IF(A21="","",IF(COUNTIFS(Register!$B$4:$B$303,A21,Register!$D$4:$D$303,$B$3,Register!$C$4:$C$303,"Morning",Register!$I$4:$I$303,"&lt;&gt;Cancelled")+COUNTIFS(Register!$B$4:$B$303,A21,Register!$D$4:$D$303,$B$3,Register!$C$4:$C$303,"Full day",Register!$I$4:$I$303,"&lt;&gt;Cancelled")&gt;0,"BOOKED","free"))</f>
        <v/>
      </c>
      <c r="D21" s="15">
        <f>IF(A21="","",IF(COUNTIFS(Register!$B$4:$B$303,A21,Register!$D$4:$D$303,$B$3,Register!$C$4:$C$303,"Evening",Register!$I$4:$I$303,"&lt;&gt;Cancelled")+COUNTIFS(Register!$B$4:$B$303,A21,Register!$D$4:$D$303,$B$3,Register!$C$4:$C$303,"Full day",Register!$I$4:$I$303,"&lt;&gt;Cancelled")&gt;0,"BOOKED","free"))</f>
        <v/>
      </c>
      <c r="E21" s="15">
        <f>IF(A21="","",IFERROR(INDEX(Register!$E$4:$E$303,MATCH(TEXT(A21,"0")&amp;"|"&amp;$B$3,Register!$X$4:$X$303,0)),""))</f>
        <v/>
      </c>
    </row>
    <row r="22">
      <c r="A22" s="14">
        <f>IF(B$4+15&lt;=EOMONTH(B$4,0),B$4+15,"")</f>
        <v/>
      </c>
      <c r="B22" s="15">
        <f>IF(A22="","",TEXT(A22,"ddd"))</f>
        <v/>
      </c>
      <c r="C22" s="15">
        <f>IF(A22="","",IF(COUNTIFS(Register!$B$4:$B$303,A22,Register!$D$4:$D$303,$B$3,Register!$C$4:$C$303,"Morning",Register!$I$4:$I$303,"&lt;&gt;Cancelled")+COUNTIFS(Register!$B$4:$B$303,A22,Register!$D$4:$D$303,$B$3,Register!$C$4:$C$303,"Full day",Register!$I$4:$I$303,"&lt;&gt;Cancelled")&gt;0,"BOOKED","free"))</f>
        <v/>
      </c>
      <c r="D22" s="15">
        <f>IF(A22="","",IF(COUNTIFS(Register!$B$4:$B$303,A22,Register!$D$4:$D$303,$B$3,Register!$C$4:$C$303,"Evening",Register!$I$4:$I$303,"&lt;&gt;Cancelled")+COUNTIFS(Register!$B$4:$B$303,A22,Register!$D$4:$D$303,$B$3,Register!$C$4:$C$303,"Full day",Register!$I$4:$I$303,"&lt;&gt;Cancelled")&gt;0,"BOOKED","free"))</f>
        <v/>
      </c>
      <c r="E22" s="15">
        <f>IF(A22="","",IFERROR(INDEX(Register!$E$4:$E$303,MATCH(TEXT(A22,"0")&amp;"|"&amp;$B$3,Register!$X$4:$X$303,0)),""))</f>
        <v/>
      </c>
    </row>
    <row r="23">
      <c r="A23" s="14">
        <f>IF(B$4+16&lt;=EOMONTH(B$4,0),B$4+16,"")</f>
        <v/>
      </c>
      <c r="B23" s="15">
        <f>IF(A23="","",TEXT(A23,"ddd"))</f>
        <v/>
      </c>
      <c r="C23" s="15">
        <f>IF(A23="","",IF(COUNTIFS(Register!$B$4:$B$303,A23,Register!$D$4:$D$303,$B$3,Register!$C$4:$C$303,"Morning",Register!$I$4:$I$303,"&lt;&gt;Cancelled")+COUNTIFS(Register!$B$4:$B$303,A23,Register!$D$4:$D$303,$B$3,Register!$C$4:$C$303,"Full day",Register!$I$4:$I$303,"&lt;&gt;Cancelled")&gt;0,"BOOKED","free"))</f>
        <v/>
      </c>
      <c r="D23" s="15">
        <f>IF(A23="","",IF(COUNTIFS(Register!$B$4:$B$303,A23,Register!$D$4:$D$303,$B$3,Register!$C$4:$C$303,"Evening",Register!$I$4:$I$303,"&lt;&gt;Cancelled")+COUNTIFS(Register!$B$4:$B$303,A23,Register!$D$4:$D$303,$B$3,Register!$C$4:$C$303,"Full day",Register!$I$4:$I$303,"&lt;&gt;Cancelled")&gt;0,"BOOKED","free"))</f>
        <v/>
      </c>
      <c r="E23" s="15">
        <f>IF(A23="","",IFERROR(INDEX(Register!$E$4:$E$303,MATCH(TEXT(A23,"0")&amp;"|"&amp;$B$3,Register!$X$4:$X$303,0)),""))</f>
        <v/>
      </c>
    </row>
    <row r="24">
      <c r="A24" s="14">
        <f>IF(B$4+17&lt;=EOMONTH(B$4,0),B$4+17,"")</f>
        <v/>
      </c>
      <c r="B24" s="15">
        <f>IF(A24="","",TEXT(A24,"ddd"))</f>
        <v/>
      </c>
      <c r="C24" s="15">
        <f>IF(A24="","",IF(COUNTIFS(Register!$B$4:$B$303,A24,Register!$D$4:$D$303,$B$3,Register!$C$4:$C$303,"Morning",Register!$I$4:$I$303,"&lt;&gt;Cancelled")+COUNTIFS(Register!$B$4:$B$303,A24,Register!$D$4:$D$303,$B$3,Register!$C$4:$C$303,"Full day",Register!$I$4:$I$303,"&lt;&gt;Cancelled")&gt;0,"BOOKED","free"))</f>
        <v/>
      </c>
      <c r="D24" s="15">
        <f>IF(A24="","",IF(COUNTIFS(Register!$B$4:$B$303,A24,Register!$D$4:$D$303,$B$3,Register!$C$4:$C$303,"Evening",Register!$I$4:$I$303,"&lt;&gt;Cancelled")+COUNTIFS(Register!$B$4:$B$303,A24,Register!$D$4:$D$303,$B$3,Register!$C$4:$C$303,"Full day",Register!$I$4:$I$303,"&lt;&gt;Cancelled")&gt;0,"BOOKED","free"))</f>
        <v/>
      </c>
      <c r="E24" s="15">
        <f>IF(A24="","",IFERROR(INDEX(Register!$E$4:$E$303,MATCH(TEXT(A24,"0")&amp;"|"&amp;$B$3,Register!$X$4:$X$303,0)),""))</f>
        <v/>
      </c>
    </row>
    <row r="25">
      <c r="A25" s="14">
        <f>IF(B$4+18&lt;=EOMONTH(B$4,0),B$4+18,"")</f>
        <v/>
      </c>
      <c r="B25" s="15">
        <f>IF(A25="","",TEXT(A25,"ddd"))</f>
        <v/>
      </c>
      <c r="C25" s="15">
        <f>IF(A25="","",IF(COUNTIFS(Register!$B$4:$B$303,A25,Register!$D$4:$D$303,$B$3,Register!$C$4:$C$303,"Morning",Register!$I$4:$I$303,"&lt;&gt;Cancelled")+COUNTIFS(Register!$B$4:$B$303,A25,Register!$D$4:$D$303,$B$3,Register!$C$4:$C$303,"Full day",Register!$I$4:$I$303,"&lt;&gt;Cancelled")&gt;0,"BOOKED","free"))</f>
        <v/>
      </c>
      <c r="D25" s="15">
        <f>IF(A25="","",IF(COUNTIFS(Register!$B$4:$B$303,A25,Register!$D$4:$D$303,$B$3,Register!$C$4:$C$303,"Evening",Register!$I$4:$I$303,"&lt;&gt;Cancelled")+COUNTIFS(Register!$B$4:$B$303,A25,Register!$D$4:$D$303,$B$3,Register!$C$4:$C$303,"Full day",Register!$I$4:$I$303,"&lt;&gt;Cancelled")&gt;0,"BOOKED","free"))</f>
        <v/>
      </c>
      <c r="E25" s="15">
        <f>IF(A25="","",IFERROR(INDEX(Register!$E$4:$E$303,MATCH(TEXT(A25,"0")&amp;"|"&amp;$B$3,Register!$X$4:$X$303,0)),""))</f>
        <v/>
      </c>
    </row>
    <row r="26">
      <c r="A26" s="14">
        <f>IF(B$4+19&lt;=EOMONTH(B$4,0),B$4+19,"")</f>
        <v/>
      </c>
      <c r="B26" s="15">
        <f>IF(A26="","",TEXT(A26,"ddd"))</f>
        <v/>
      </c>
      <c r="C26" s="15">
        <f>IF(A26="","",IF(COUNTIFS(Register!$B$4:$B$303,A26,Register!$D$4:$D$303,$B$3,Register!$C$4:$C$303,"Morning",Register!$I$4:$I$303,"&lt;&gt;Cancelled")+COUNTIFS(Register!$B$4:$B$303,A26,Register!$D$4:$D$303,$B$3,Register!$C$4:$C$303,"Full day",Register!$I$4:$I$303,"&lt;&gt;Cancelled")&gt;0,"BOOKED","free"))</f>
        <v/>
      </c>
      <c r="D26" s="15">
        <f>IF(A26="","",IF(COUNTIFS(Register!$B$4:$B$303,A26,Register!$D$4:$D$303,$B$3,Register!$C$4:$C$303,"Evening",Register!$I$4:$I$303,"&lt;&gt;Cancelled")+COUNTIFS(Register!$B$4:$B$303,A26,Register!$D$4:$D$303,$B$3,Register!$C$4:$C$303,"Full day",Register!$I$4:$I$303,"&lt;&gt;Cancelled")&gt;0,"BOOKED","free"))</f>
        <v/>
      </c>
      <c r="E26" s="15">
        <f>IF(A26="","",IFERROR(INDEX(Register!$E$4:$E$303,MATCH(TEXT(A26,"0")&amp;"|"&amp;$B$3,Register!$X$4:$X$303,0)),""))</f>
        <v/>
      </c>
    </row>
    <row r="27">
      <c r="A27" s="14">
        <f>IF(B$4+20&lt;=EOMONTH(B$4,0),B$4+20,"")</f>
        <v/>
      </c>
      <c r="B27" s="15">
        <f>IF(A27="","",TEXT(A27,"ddd"))</f>
        <v/>
      </c>
      <c r="C27" s="15">
        <f>IF(A27="","",IF(COUNTIFS(Register!$B$4:$B$303,A27,Register!$D$4:$D$303,$B$3,Register!$C$4:$C$303,"Morning",Register!$I$4:$I$303,"&lt;&gt;Cancelled")+COUNTIFS(Register!$B$4:$B$303,A27,Register!$D$4:$D$303,$B$3,Register!$C$4:$C$303,"Full day",Register!$I$4:$I$303,"&lt;&gt;Cancelled")&gt;0,"BOOKED","free"))</f>
        <v/>
      </c>
      <c r="D27" s="15">
        <f>IF(A27="","",IF(COUNTIFS(Register!$B$4:$B$303,A27,Register!$D$4:$D$303,$B$3,Register!$C$4:$C$303,"Evening",Register!$I$4:$I$303,"&lt;&gt;Cancelled")+COUNTIFS(Register!$B$4:$B$303,A27,Register!$D$4:$D$303,$B$3,Register!$C$4:$C$303,"Full day",Register!$I$4:$I$303,"&lt;&gt;Cancelled")&gt;0,"BOOKED","free"))</f>
        <v/>
      </c>
      <c r="E27" s="15">
        <f>IF(A27="","",IFERROR(INDEX(Register!$E$4:$E$303,MATCH(TEXT(A27,"0")&amp;"|"&amp;$B$3,Register!$X$4:$X$303,0)),""))</f>
        <v/>
      </c>
    </row>
    <row r="28">
      <c r="A28" s="14">
        <f>IF(B$4+21&lt;=EOMONTH(B$4,0),B$4+21,"")</f>
        <v/>
      </c>
      <c r="B28" s="15">
        <f>IF(A28="","",TEXT(A28,"ddd"))</f>
        <v/>
      </c>
      <c r="C28" s="15">
        <f>IF(A28="","",IF(COUNTIFS(Register!$B$4:$B$303,A28,Register!$D$4:$D$303,$B$3,Register!$C$4:$C$303,"Morning",Register!$I$4:$I$303,"&lt;&gt;Cancelled")+COUNTIFS(Register!$B$4:$B$303,A28,Register!$D$4:$D$303,$B$3,Register!$C$4:$C$303,"Full day",Register!$I$4:$I$303,"&lt;&gt;Cancelled")&gt;0,"BOOKED","free"))</f>
        <v/>
      </c>
      <c r="D28" s="15">
        <f>IF(A28="","",IF(COUNTIFS(Register!$B$4:$B$303,A28,Register!$D$4:$D$303,$B$3,Register!$C$4:$C$303,"Evening",Register!$I$4:$I$303,"&lt;&gt;Cancelled")+COUNTIFS(Register!$B$4:$B$303,A28,Register!$D$4:$D$303,$B$3,Register!$C$4:$C$303,"Full day",Register!$I$4:$I$303,"&lt;&gt;Cancelled")&gt;0,"BOOKED","free"))</f>
        <v/>
      </c>
      <c r="E28" s="15">
        <f>IF(A28="","",IFERROR(INDEX(Register!$E$4:$E$303,MATCH(TEXT(A28,"0")&amp;"|"&amp;$B$3,Register!$X$4:$X$303,0)),""))</f>
        <v/>
      </c>
    </row>
    <row r="29">
      <c r="A29" s="14">
        <f>IF(B$4+22&lt;=EOMONTH(B$4,0),B$4+22,"")</f>
        <v/>
      </c>
      <c r="B29" s="15">
        <f>IF(A29="","",TEXT(A29,"ddd"))</f>
        <v/>
      </c>
      <c r="C29" s="15">
        <f>IF(A29="","",IF(COUNTIFS(Register!$B$4:$B$303,A29,Register!$D$4:$D$303,$B$3,Register!$C$4:$C$303,"Morning",Register!$I$4:$I$303,"&lt;&gt;Cancelled")+COUNTIFS(Register!$B$4:$B$303,A29,Register!$D$4:$D$303,$B$3,Register!$C$4:$C$303,"Full day",Register!$I$4:$I$303,"&lt;&gt;Cancelled")&gt;0,"BOOKED","free"))</f>
        <v/>
      </c>
      <c r="D29" s="15">
        <f>IF(A29="","",IF(COUNTIFS(Register!$B$4:$B$303,A29,Register!$D$4:$D$303,$B$3,Register!$C$4:$C$303,"Evening",Register!$I$4:$I$303,"&lt;&gt;Cancelled")+COUNTIFS(Register!$B$4:$B$303,A29,Register!$D$4:$D$303,$B$3,Register!$C$4:$C$303,"Full day",Register!$I$4:$I$303,"&lt;&gt;Cancelled")&gt;0,"BOOKED","free"))</f>
        <v/>
      </c>
      <c r="E29" s="15">
        <f>IF(A29="","",IFERROR(INDEX(Register!$E$4:$E$303,MATCH(TEXT(A29,"0")&amp;"|"&amp;$B$3,Register!$X$4:$X$303,0)),""))</f>
        <v/>
      </c>
    </row>
    <row r="30">
      <c r="A30" s="14">
        <f>IF(B$4+23&lt;=EOMONTH(B$4,0),B$4+23,"")</f>
        <v/>
      </c>
      <c r="B30" s="15">
        <f>IF(A30="","",TEXT(A30,"ddd"))</f>
        <v/>
      </c>
      <c r="C30" s="15">
        <f>IF(A30="","",IF(COUNTIFS(Register!$B$4:$B$303,A30,Register!$D$4:$D$303,$B$3,Register!$C$4:$C$303,"Morning",Register!$I$4:$I$303,"&lt;&gt;Cancelled")+COUNTIFS(Register!$B$4:$B$303,A30,Register!$D$4:$D$303,$B$3,Register!$C$4:$C$303,"Full day",Register!$I$4:$I$303,"&lt;&gt;Cancelled")&gt;0,"BOOKED","free"))</f>
        <v/>
      </c>
      <c r="D30" s="15">
        <f>IF(A30="","",IF(COUNTIFS(Register!$B$4:$B$303,A30,Register!$D$4:$D$303,$B$3,Register!$C$4:$C$303,"Evening",Register!$I$4:$I$303,"&lt;&gt;Cancelled")+COUNTIFS(Register!$B$4:$B$303,A30,Register!$D$4:$D$303,$B$3,Register!$C$4:$C$303,"Full day",Register!$I$4:$I$303,"&lt;&gt;Cancelled")&gt;0,"BOOKED","free"))</f>
        <v/>
      </c>
      <c r="E30" s="15">
        <f>IF(A30="","",IFERROR(INDEX(Register!$E$4:$E$303,MATCH(TEXT(A30,"0")&amp;"|"&amp;$B$3,Register!$X$4:$X$303,0)),""))</f>
        <v/>
      </c>
    </row>
    <row r="31">
      <c r="A31" s="14">
        <f>IF(B$4+24&lt;=EOMONTH(B$4,0),B$4+24,"")</f>
        <v/>
      </c>
      <c r="B31" s="15">
        <f>IF(A31="","",TEXT(A31,"ddd"))</f>
        <v/>
      </c>
      <c r="C31" s="15">
        <f>IF(A31="","",IF(COUNTIFS(Register!$B$4:$B$303,A31,Register!$D$4:$D$303,$B$3,Register!$C$4:$C$303,"Morning",Register!$I$4:$I$303,"&lt;&gt;Cancelled")+COUNTIFS(Register!$B$4:$B$303,A31,Register!$D$4:$D$303,$B$3,Register!$C$4:$C$303,"Full day",Register!$I$4:$I$303,"&lt;&gt;Cancelled")&gt;0,"BOOKED","free"))</f>
        <v/>
      </c>
      <c r="D31" s="15">
        <f>IF(A31="","",IF(COUNTIFS(Register!$B$4:$B$303,A31,Register!$D$4:$D$303,$B$3,Register!$C$4:$C$303,"Evening",Register!$I$4:$I$303,"&lt;&gt;Cancelled")+COUNTIFS(Register!$B$4:$B$303,A31,Register!$D$4:$D$303,$B$3,Register!$C$4:$C$303,"Full day",Register!$I$4:$I$303,"&lt;&gt;Cancelled")&gt;0,"BOOKED","free"))</f>
        <v/>
      </c>
      <c r="E31" s="15">
        <f>IF(A31="","",IFERROR(INDEX(Register!$E$4:$E$303,MATCH(TEXT(A31,"0")&amp;"|"&amp;$B$3,Register!$X$4:$X$303,0)),""))</f>
        <v/>
      </c>
    </row>
    <row r="32">
      <c r="A32" s="14">
        <f>IF(B$4+25&lt;=EOMONTH(B$4,0),B$4+25,"")</f>
        <v/>
      </c>
      <c r="B32" s="15">
        <f>IF(A32="","",TEXT(A32,"ddd"))</f>
        <v/>
      </c>
      <c r="C32" s="15">
        <f>IF(A32="","",IF(COUNTIFS(Register!$B$4:$B$303,A32,Register!$D$4:$D$303,$B$3,Register!$C$4:$C$303,"Morning",Register!$I$4:$I$303,"&lt;&gt;Cancelled")+COUNTIFS(Register!$B$4:$B$303,A32,Register!$D$4:$D$303,$B$3,Register!$C$4:$C$303,"Full day",Register!$I$4:$I$303,"&lt;&gt;Cancelled")&gt;0,"BOOKED","free"))</f>
        <v/>
      </c>
      <c r="D32" s="15">
        <f>IF(A32="","",IF(COUNTIFS(Register!$B$4:$B$303,A32,Register!$D$4:$D$303,$B$3,Register!$C$4:$C$303,"Evening",Register!$I$4:$I$303,"&lt;&gt;Cancelled")+COUNTIFS(Register!$B$4:$B$303,A32,Register!$D$4:$D$303,$B$3,Register!$C$4:$C$303,"Full day",Register!$I$4:$I$303,"&lt;&gt;Cancelled")&gt;0,"BOOKED","free"))</f>
        <v/>
      </c>
      <c r="E32" s="15">
        <f>IF(A32="","",IFERROR(INDEX(Register!$E$4:$E$303,MATCH(TEXT(A32,"0")&amp;"|"&amp;$B$3,Register!$X$4:$X$303,0)),""))</f>
        <v/>
      </c>
    </row>
    <row r="33">
      <c r="A33" s="14">
        <f>IF(B$4+26&lt;=EOMONTH(B$4,0),B$4+26,"")</f>
        <v/>
      </c>
      <c r="B33" s="15">
        <f>IF(A33="","",TEXT(A33,"ddd"))</f>
        <v/>
      </c>
      <c r="C33" s="15">
        <f>IF(A33="","",IF(COUNTIFS(Register!$B$4:$B$303,A33,Register!$D$4:$D$303,$B$3,Register!$C$4:$C$303,"Morning",Register!$I$4:$I$303,"&lt;&gt;Cancelled")+COUNTIFS(Register!$B$4:$B$303,A33,Register!$D$4:$D$303,$B$3,Register!$C$4:$C$303,"Full day",Register!$I$4:$I$303,"&lt;&gt;Cancelled")&gt;0,"BOOKED","free"))</f>
        <v/>
      </c>
      <c r="D33" s="15">
        <f>IF(A33="","",IF(COUNTIFS(Register!$B$4:$B$303,A33,Register!$D$4:$D$303,$B$3,Register!$C$4:$C$303,"Evening",Register!$I$4:$I$303,"&lt;&gt;Cancelled")+COUNTIFS(Register!$B$4:$B$303,A33,Register!$D$4:$D$303,$B$3,Register!$C$4:$C$303,"Full day",Register!$I$4:$I$303,"&lt;&gt;Cancelled")&gt;0,"BOOKED","free"))</f>
        <v/>
      </c>
      <c r="E33" s="15">
        <f>IF(A33="","",IFERROR(INDEX(Register!$E$4:$E$303,MATCH(TEXT(A33,"0")&amp;"|"&amp;$B$3,Register!$X$4:$X$303,0)),""))</f>
        <v/>
      </c>
    </row>
    <row r="34">
      <c r="A34" s="14">
        <f>IF(B$4+27&lt;=EOMONTH(B$4,0),B$4+27,"")</f>
        <v/>
      </c>
      <c r="B34" s="15">
        <f>IF(A34="","",TEXT(A34,"ddd"))</f>
        <v/>
      </c>
      <c r="C34" s="15">
        <f>IF(A34="","",IF(COUNTIFS(Register!$B$4:$B$303,A34,Register!$D$4:$D$303,$B$3,Register!$C$4:$C$303,"Morning",Register!$I$4:$I$303,"&lt;&gt;Cancelled")+COUNTIFS(Register!$B$4:$B$303,A34,Register!$D$4:$D$303,$B$3,Register!$C$4:$C$303,"Full day",Register!$I$4:$I$303,"&lt;&gt;Cancelled")&gt;0,"BOOKED","free"))</f>
        <v/>
      </c>
      <c r="D34" s="15">
        <f>IF(A34="","",IF(COUNTIFS(Register!$B$4:$B$303,A34,Register!$D$4:$D$303,$B$3,Register!$C$4:$C$303,"Evening",Register!$I$4:$I$303,"&lt;&gt;Cancelled")+COUNTIFS(Register!$B$4:$B$303,A34,Register!$D$4:$D$303,$B$3,Register!$C$4:$C$303,"Full day",Register!$I$4:$I$303,"&lt;&gt;Cancelled")&gt;0,"BOOKED","free"))</f>
        <v/>
      </c>
      <c r="E34" s="15">
        <f>IF(A34="","",IFERROR(INDEX(Register!$E$4:$E$303,MATCH(TEXT(A34,"0")&amp;"|"&amp;$B$3,Register!$X$4:$X$303,0)),""))</f>
        <v/>
      </c>
    </row>
    <row r="35">
      <c r="A35" s="14">
        <f>IF(B$4+28&lt;=EOMONTH(B$4,0),B$4+28,"")</f>
        <v/>
      </c>
      <c r="B35" s="15">
        <f>IF(A35="","",TEXT(A35,"ddd"))</f>
        <v/>
      </c>
      <c r="C35" s="15">
        <f>IF(A35="","",IF(COUNTIFS(Register!$B$4:$B$303,A35,Register!$D$4:$D$303,$B$3,Register!$C$4:$C$303,"Morning",Register!$I$4:$I$303,"&lt;&gt;Cancelled")+COUNTIFS(Register!$B$4:$B$303,A35,Register!$D$4:$D$303,$B$3,Register!$C$4:$C$303,"Full day",Register!$I$4:$I$303,"&lt;&gt;Cancelled")&gt;0,"BOOKED","free"))</f>
        <v/>
      </c>
      <c r="D35" s="15">
        <f>IF(A35="","",IF(COUNTIFS(Register!$B$4:$B$303,A35,Register!$D$4:$D$303,$B$3,Register!$C$4:$C$303,"Evening",Register!$I$4:$I$303,"&lt;&gt;Cancelled")+COUNTIFS(Register!$B$4:$B$303,A35,Register!$D$4:$D$303,$B$3,Register!$C$4:$C$303,"Full day",Register!$I$4:$I$303,"&lt;&gt;Cancelled")&gt;0,"BOOKED","free"))</f>
        <v/>
      </c>
      <c r="E35" s="15">
        <f>IF(A35="","",IFERROR(INDEX(Register!$E$4:$E$303,MATCH(TEXT(A35,"0")&amp;"|"&amp;$B$3,Register!$X$4:$X$303,0)),""))</f>
        <v/>
      </c>
    </row>
    <row r="36">
      <c r="A36" s="14">
        <f>IF(B$4+29&lt;=EOMONTH(B$4,0),B$4+29,"")</f>
        <v/>
      </c>
      <c r="B36" s="15">
        <f>IF(A36="","",TEXT(A36,"ddd"))</f>
        <v/>
      </c>
      <c r="C36" s="15">
        <f>IF(A36="","",IF(COUNTIFS(Register!$B$4:$B$303,A36,Register!$D$4:$D$303,$B$3,Register!$C$4:$C$303,"Morning",Register!$I$4:$I$303,"&lt;&gt;Cancelled")+COUNTIFS(Register!$B$4:$B$303,A36,Register!$D$4:$D$303,$B$3,Register!$C$4:$C$303,"Full day",Register!$I$4:$I$303,"&lt;&gt;Cancelled")&gt;0,"BOOKED","free"))</f>
        <v/>
      </c>
      <c r="D36" s="15">
        <f>IF(A36="","",IF(COUNTIFS(Register!$B$4:$B$303,A36,Register!$D$4:$D$303,$B$3,Register!$C$4:$C$303,"Evening",Register!$I$4:$I$303,"&lt;&gt;Cancelled")+COUNTIFS(Register!$B$4:$B$303,A36,Register!$D$4:$D$303,$B$3,Register!$C$4:$C$303,"Full day",Register!$I$4:$I$303,"&lt;&gt;Cancelled")&gt;0,"BOOKED","free"))</f>
        <v/>
      </c>
      <c r="E36" s="15">
        <f>IF(A36="","",IFERROR(INDEX(Register!$E$4:$E$303,MATCH(TEXT(A36,"0")&amp;"|"&amp;$B$3,Register!$X$4:$X$303,0)),""))</f>
        <v/>
      </c>
    </row>
    <row r="37">
      <c r="A37" s="14">
        <f>IF(B$4+30&lt;=EOMONTH(B$4,0),B$4+30,"")</f>
        <v/>
      </c>
      <c r="B37" s="15">
        <f>IF(A37="","",TEXT(A37,"ddd"))</f>
        <v/>
      </c>
      <c r="C37" s="15">
        <f>IF(A37="","",IF(COUNTIFS(Register!$B$4:$B$303,A37,Register!$D$4:$D$303,$B$3,Register!$C$4:$C$303,"Morning",Register!$I$4:$I$303,"&lt;&gt;Cancelled")+COUNTIFS(Register!$B$4:$B$303,A37,Register!$D$4:$D$303,$B$3,Register!$C$4:$C$303,"Full day",Register!$I$4:$I$303,"&lt;&gt;Cancelled")&gt;0,"BOOKED","free"))</f>
        <v/>
      </c>
      <c r="D37" s="15">
        <f>IF(A37="","",IF(COUNTIFS(Register!$B$4:$B$303,A37,Register!$D$4:$D$303,$B$3,Register!$C$4:$C$303,"Evening",Register!$I$4:$I$303,"&lt;&gt;Cancelled")+COUNTIFS(Register!$B$4:$B$303,A37,Register!$D$4:$D$303,$B$3,Register!$C$4:$C$303,"Full day",Register!$I$4:$I$303,"&lt;&gt;Cancelled")&gt;0,"BOOKED","free"))</f>
        <v/>
      </c>
      <c r="E37" s="15">
        <f>IF(A37="","",IFERROR(INDEX(Register!$E$4:$E$303,MATCH(TEXT(A37,"0")&amp;"|"&amp;$B$3,Register!$X$4:$X$303,0)),""))</f>
        <v/>
      </c>
    </row>
  </sheetData>
  <mergeCells count="1">
    <mergeCell ref="A1:E1"/>
  </mergeCells>
  <conditionalFormatting sqref="C7:D37">
    <cfRule type="cellIs" priority="1" operator="equal" dxfId="4">
      <formula>"BOOKED"</formula>
    </cfRule>
    <cfRule type="cellIs" priority="2" operator="equal" dxfId="1">
      <formula>"free"</formula>
    </cfRule>
  </conditionalFormatting>
  <dataValidations count="1">
    <dataValidation sqref="B3" showDropDown="0" showInputMessage="0" showErrorMessage="0" allowBlank="0" type="list">
      <formula1>=Setup!$A$4:$A$11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18" customWidth="1" min="3" max="3"/>
    <col width="18" customWidth="1" min="4" max="4"/>
  </cols>
  <sheetData>
    <row r="1" ht="30" customHeight="1">
      <c r="A1" s="3" t="inlineStr">
        <is>
          <t>DASHBOARD  |  numbers refresh as you type</t>
        </is>
      </c>
    </row>
    <row r="3" ht="30" customHeight="1">
      <c r="A3" s="5" t="inlineStr">
        <is>
          <t>Status</t>
        </is>
      </c>
      <c r="B3" s="5" t="inlineStr">
        <is>
          <t>Bookings</t>
        </is>
      </c>
      <c r="C3" s="5" t="inlineStr">
        <is>
          <t>Total value (₹)</t>
        </is>
      </c>
      <c r="D3" s="5" t="inlineStr">
        <is>
          <t>Balance due (₹)</t>
        </is>
      </c>
    </row>
    <row r="4">
      <c r="A4" s="15">
        <f>Setup!D4</f>
        <v/>
      </c>
      <c r="B4" s="15">
        <f>COUNTIFS(Register!$I$4:$I$303,A4)</f>
        <v/>
      </c>
      <c r="C4" s="16">
        <f>SUMIFS(Register!$R$4:$R$303,Register!$I$4:$I$303,A4)</f>
        <v/>
      </c>
      <c r="D4" s="16">
        <f>SUMIFS(Register!$T$4:$T$303,Register!$I$4:$I$303,A4)</f>
        <v/>
      </c>
    </row>
    <row r="5">
      <c r="A5" s="15">
        <f>Setup!D5</f>
        <v/>
      </c>
      <c r="B5" s="15">
        <f>COUNTIFS(Register!$I$4:$I$303,A5)</f>
        <v/>
      </c>
      <c r="C5" s="16">
        <f>SUMIFS(Register!$R$4:$R$303,Register!$I$4:$I$303,A5)</f>
        <v/>
      </c>
      <c r="D5" s="16">
        <f>SUMIFS(Register!$T$4:$T$303,Register!$I$4:$I$303,A5)</f>
        <v/>
      </c>
    </row>
    <row r="6">
      <c r="A6" s="15">
        <f>Setup!D6</f>
        <v/>
      </c>
      <c r="B6" s="15">
        <f>COUNTIFS(Register!$I$4:$I$303,A6)</f>
        <v/>
      </c>
      <c r="C6" s="16">
        <f>SUMIFS(Register!$R$4:$R$303,Register!$I$4:$I$303,A6)</f>
        <v/>
      </c>
      <c r="D6" s="16">
        <f>SUMIFS(Register!$T$4:$T$303,Register!$I$4:$I$303,A6)</f>
        <v/>
      </c>
    </row>
    <row r="7">
      <c r="A7" s="15">
        <f>Setup!D7</f>
        <v/>
      </c>
      <c r="B7" s="15">
        <f>COUNTIFS(Register!$I$4:$I$303,A7)</f>
        <v/>
      </c>
      <c r="C7" s="16">
        <f>SUMIFS(Register!$R$4:$R$303,Register!$I$4:$I$303,A7)</f>
        <v/>
      </c>
      <c r="D7" s="16">
        <f>SUMIFS(Register!$T$4:$T$303,Register!$I$4:$I$303,A7)</f>
        <v/>
      </c>
    </row>
    <row r="8">
      <c r="A8" s="15">
        <f>Setup!D8</f>
        <v/>
      </c>
      <c r="B8" s="15">
        <f>COUNTIFS(Register!$I$4:$I$303,A8)</f>
        <v/>
      </c>
      <c r="C8" s="16">
        <f>SUMIFS(Register!$R$4:$R$303,Register!$I$4:$I$303,A8)</f>
        <v/>
      </c>
      <c r="D8" s="16">
        <f>SUMIFS(Register!$T$4:$T$303,Register!$I$4:$I$303,A8)</f>
        <v/>
      </c>
    </row>
    <row r="10">
      <c r="A10" s="11" t="inlineStr">
        <is>
          <t>Clashes to fix now</t>
        </is>
      </c>
      <c r="B10" s="10">
        <f>COUNTIF(Register!$U$4:$U$303,"CLASH")</f>
        <v/>
      </c>
    </row>
    <row r="11">
      <c r="A11" s="11" t="inlineStr">
        <is>
          <t>Expired tentative holds to release</t>
        </is>
      </c>
      <c r="B11" s="10">
        <f>COUNTIF(Register!$V$4:$V$303,"HOLD EXPIRED*")</f>
        <v/>
      </c>
    </row>
    <row r="12">
      <c r="A12" s="11" t="inlineStr">
        <is>
          <t>Cash collected (all time, ₹)</t>
        </is>
      </c>
      <c r="B12" s="9">
        <f>SUM(Payments!$C$4:$C$1000)</f>
        <v/>
      </c>
    </row>
    <row r="13">
      <c r="A13" s="11" t="inlineStr">
        <is>
          <t>Outstanding on confirmed + completed (₹)</t>
        </is>
      </c>
      <c r="B13" s="9">
        <f>D6+D7</f>
        <v/>
      </c>
    </row>
    <row r="14">
      <c r="A14" s="11" t="inlineStr">
        <is>
          <t>GST collected on confirmed + completed (₹)</t>
        </is>
      </c>
      <c r="B14" s="9">
        <f>SUMIFS(Register!$Q$4:$Q$303,Register!$I$4:$I$303,"Confirmed")+SUMIFS(Register!$Q$4:$Q$303,Register!$I$4:$I$303,"Completed")</f>
        <v/>
      </c>
    </row>
    <row r="16">
      <c r="A16" s="4" t="inlineStr">
        <is>
          <t>GST here is what the booking will attract, not what you have deposited. File returns from your accounting records.</t>
        </is>
      </c>
    </row>
  </sheetData>
  <mergeCells count="1">
    <mergeCell ref="A1:D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22" customWidth="1" min="3" max="3"/>
    <col width="16" customWidth="1" min="4" max="4"/>
    <col width="22" customWidth="1" min="5" max="5"/>
    <col width="30" customWidth="1" min="6" max="6"/>
  </cols>
  <sheetData>
    <row r="1" ht="30" customHeight="1">
      <c r="A1" s="3" t="inlineStr">
        <is>
          <t>SETUP  |  change the yellow cells, the other sheets follow</t>
        </is>
      </c>
    </row>
    <row r="3" ht="30" customHeight="1">
      <c r="A3" s="5" t="inlineStr">
        <is>
          <t>Halls</t>
        </is>
      </c>
      <c r="B3" s="5" t="inlineStr">
        <is>
          <t>Shifts</t>
        </is>
      </c>
      <c r="C3" s="5" t="inlineStr">
        <is>
          <t>Event types</t>
        </is>
      </c>
      <c r="D3" s="5" t="inlineStr">
        <is>
          <t>Status</t>
        </is>
      </c>
      <c r="E3" s="5" t="inlineStr">
        <is>
          <t>Billing mode</t>
        </is>
      </c>
      <c r="F3" s="5" t="inlineStr">
        <is>
          <t>Rates</t>
        </is>
      </c>
    </row>
    <row r="4">
      <c r="A4" s="12" t="inlineStr">
        <is>
          <t>Grand Hall</t>
        </is>
      </c>
      <c r="B4" t="inlineStr">
        <is>
          <t>Morning</t>
        </is>
      </c>
      <c r="C4" s="12" t="inlineStr">
        <is>
          <t>Wedding</t>
        </is>
      </c>
      <c r="D4" t="inlineStr">
        <is>
          <t>Enquiry</t>
        </is>
      </c>
      <c r="E4" t="inlineStr">
        <is>
          <t>Hall + food package</t>
        </is>
      </c>
      <c r="F4" s="11" t="inlineStr">
        <is>
          <t>GST on hall + food package (ordinary venue)</t>
        </is>
      </c>
    </row>
    <row r="5">
      <c r="A5" s="12" t="inlineStr">
        <is>
          <t>Lawn</t>
        </is>
      </c>
      <c r="B5" t="inlineStr">
        <is>
          <t>Evening</t>
        </is>
      </c>
      <c r="C5" s="12" t="inlineStr">
        <is>
          <t>Reception</t>
        </is>
      </c>
      <c r="D5" t="inlineStr">
        <is>
          <t>Tentative hold</t>
        </is>
      </c>
      <c r="E5" t="inlineStr">
        <is>
          <t>Hall only</t>
        </is>
      </c>
      <c r="F5" s="17" t="n">
        <v>0.05</v>
      </c>
    </row>
    <row r="6">
      <c r="A6" s="12" t="inlineStr">
        <is>
          <t>Mini Hall</t>
        </is>
      </c>
      <c r="B6" t="inlineStr">
        <is>
          <t>Full day</t>
        </is>
      </c>
      <c r="C6" s="12" t="inlineStr">
        <is>
          <t>Engagement</t>
        </is>
      </c>
      <c r="D6" t="inlineStr">
        <is>
          <t>Confirmed</t>
        </is>
      </c>
      <c r="E6" t="inlineStr">
        <is>
          <t>Food only</t>
        </is>
      </c>
      <c r="F6" s="11" t="inlineStr">
        <is>
          <t>GST on hall rent billed alone</t>
        </is>
      </c>
    </row>
    <row r="7">
      <c r="A7" s="12" t="n"/>
      <c r="C7" s="12" t="inlineStr">
        <is>
          <t>Birthday</t>
        </is>
      </c>
      <c r="D7" t="inlineStr">
        <is>
          <t>Completed</t>
        </is>
      </c>
      <c r="F7" s="17" t="n">
        <v>0.18</v>
      </c>
    </row>
    <row r="8">
      <c r="A8" s="12" t="n"/>
      <c r="C8" s="12" t="inlineStr">
        <is>
          <t>Corporate</t>
        </is>
      </c>
      <c r="D8" t="inlineStr">
        <is>
          <t>Cancelled</t>
        </is>
      </c>
      <c r="F8" s="11" t="inlineStr">
        <is>
          <t>GST on food billed alone</t>
        </is>
      </c>
    </row>
    <row r="9">
      <c r="A9" s="12" t="n"/>
      <c r="C9" s="12" t="inlineStr">
        <is>
          <t>Other</t>
        </is>
      </c>
      <c r="F9" s="17" t="n">
        <v>0.05</v>
      </c>
    </row>
    <row r="10">
      <c r="A10" s="12" t="n"/>
      <c r="F10" s="11" t="inlineStr">
        <is>
          <t>GST on extras (decor, DJ, tent, etc.)</t>
        </is>
      </c>
    </row>
    <row r="11">
      <c r="A11" s="12" t="n"/>
      <c r="F11" s="17" t="n">
        <v>0.18</v>
      </c>
    </row>
    <row r="12">
      <c r="F12" s="11" t="inlineStr">
        <is>
          <t>Tentative hold expires after (days)</t>
        </is>
      </c>
    </row>
    <row r="13">
      <c r="A13" s="4" t="inlineStr">
        <is>
          <t>Room for 8 halls: type new names in the empty yellow cells.</t>
        </is>
      </c>
      <c r="F13" s="18" t="n">
        <v>2</v>
      </c>
    </row>
    <row r="15">
      <c r="A15" s="19" t="inlineStr">
        <is>
          <t>Rates follow the GST rules used across venura.org: hall + food sold as one package at an ordinary venue is a composite supply at 5% (no input credit); hall rent billed on its own is 18%; food billed on its own is 5%; extras such as decor, DJ and tent are 18%. Venues that qualify as "specified premises" charge 18% on food with credit. Change the yellow rates if your CA advises differently.</t>
        </is>
      </c>
    </row>
    <row r="16"/>
    <row r="17"/>
    <row r="18"/>
  </sheetData>
  <mergeCells count="2">
    <mergeCell ref="A1:F1"/>
    <mergeCell ref="A15:F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2026-09-24T19:23:22Z</dcterms:created>
  <dcterms:modified xmlns:dcterms="http://purl.org/dc/terms/" xmlns:xsi="http://www.w3.org/2001/XMLSchema-instance" xsi:type="dcterms:W3CDTF">2026-09-24T19:23:22Z</dcterms:modified>
</cp:coreProperties>
</file>